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産E　商工係\01_商工\000_中小企業・勤労者支援事業\01_◎町融資保証関係\★制度転換準備（廃止、創設）\■04_新制度_利子補給条例関係\周知用チラシ最終案\"/>
    </mc:Choice>
  </mc:AlternateContent>
  <bookViews>
    <workbookView xWindow="0" yWindow="0" windowWidth="20490" windowHeight="7530"/>
  </bookViews>
  <sheets>
    <sheet name="入力用" sheetId="1" r:id="rId1"/>
    <sheet name="利子補給見込額（自動計算）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E12" i="1"/>
  <c r="A30" i="1" l="1"/>
  <c r="E13" i="1"/>
  <c r="I12" i="1"/>
  <c r="G13" i="1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l="1"/>
  <c r="A31" i="1"/>
  <c r="B32" i="1" s="1"/>
  <c r="E14" i="1"/>
  <c r="A32" i="1" l="1"/>
  <c r="B33" i="1" s="1"/>
  <c r="E15" i="1"/>
  <c r="B2" i="3"/>
  <c r="B4" i="3"/>
  <c r="B5" i="3" s="1"/>
  <c r="B3" i="3"/>
  <c r="C13" i="1"/>
  <c r="C12" i="1"/>
  <c r="I13" i="1"/>
  <c r="I14" i="1" l="1"/>
  <c r="G15" i="1" s="1"/>
  <c r="C15" i="1" s="1"/>
  <c r="G14" i="1"/>
  <c r="A33" i="1"/>
  <c r="B34" i="1" s="1"/>
  <c r="E16" i="1"/>
  <c r="I15" i="1"/>
  <c r="G16" i="1" s="1"/>
  <c r="A34" i="1" l="1"/>
  <c r="B35" i="1" s="1"/>
  <c r="C14" i="1"/>
  <c r="E17" i="1"/>
  <c r="I16" i="1"/>
  <c r="G17" i="1" s="1"/>
  <c r="A35" i="1" l="1"/>
  <c r="B36" i="1" s="1"/>
  <c r="E18" i="1"/>
  <c r="I17" i="1"/>
  <c r="G18" i="1" s="1"/>
  <c r="C16" i="1"/>
  <c r="A36" i="1" l="1"/>
  <c r="B37" i="1" s="1"/>
  <c r="C17" i="1"/>
  <c r="E19" i="1"/>
  <c r="E20" i="1" s="1"/>
  <c r="I18" i="1"/>
  <c r="G19" i="1" s="1"/>
  <c r="A37" i="1" l="1"/>
  <c r="B38" i="1" s="1"/>
  <c r="E21" i="1"/>
  <c r="C19" i="1"/>
  <c r="I19" i="1"/>
  <c r="G20" i="1" s="1"/>
  <c r="C18" i="1"/>
  <c r="A38" i="1" l="1"/>
  <c r="B39" i="1" s="1"/>
  <c r="E22" i="1"/>
  <c r="I20" i="1"/>
  <c r="G21" i="1" s="1"/>
  <c r="A39" i="1" l="1"/>
  <c r="B40" i="1" s="1"/>
  <c r="E23" i="1"/>
  <c r="I21" i="1"/>
  <c r="G22" i="1" s="1"/>
  <c r="C21" i="1"/>
  <c r="C20" i="1"/>
  <c r="A40" i="1" l="1"/>
  <c r="B41" i="1" s="1"/>
  <c r="E24" i="1"/>
  <c r="I22" i="1"/>
  <c r="G23" i="1" s="1"/>
  <c r="A41" i="1" l="1"/>
  <c r="B42" i="1" s="1"/>
  <c r="E25" i="1"/>
  <c r="E26" i="1" s="1"/>
  <c r="C22" i="1"/>
  <c r="C23" i="1"/>
  <c r="I23" i="1"/>
  <c r="G24" i="1" s="1"/>
  <c r="A42" i="1" l="1"/>
  <c r="B43" i="1" s="1"/>
  <c r="E27" i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I24" i="1"/>
  <c r="G25" i="1" s="1"/>
  <c r="A43" i="1" l="1"/>
  <c r="E43" i="1" s="1"/>
  <c r="C24" i="1"/>
  <c r="C25" i="1"/>
  <c r="I25" i="1"/>
  <c r="G26" i="1" s="1"/>
  <c r="B44" i="1" l="1"/>
  <c r="A44" i="1"/>
  <c r="C26" i="1"/>
  <c r="I26" i="1"/>
  <c r="G27" i="1" s="1"/>
  <c r="B45" i="1" l="1"/>
  <c r="A45" i="1"/>
  <c r="B46" i="1" s="1"/>
  <c r="E44" i="1"/>
  <c r="E45" i="1" s="1"/>
  <c r="C27" i="1"/>
  <c r="I27" i="1"/>
  <c r="G28" i="1" s="1"/>
  <c r="A46" i="1" l="1"/>
  <c r="B47" i="1" s="1"/>
  <c r="I28" i="1"/>
  <c r="G29" i="1" s="1"/>
  <c r="A47" i="1" l="1"/>
  <c r="B48" i="1" s="1"/>
  <c r="E46" i="1"/>
  <c r="E47" i="1" s="1"/>
  <c r="C29" i="1"/>
  <c r="I29" i="1"/>
  <c r="G30" i="1" s="1"/>
  <c r="C28" i="1"/>
  <c r="A48" i="1" l="1"/>
  <c r="B49" i="1" s="1"/>
  <c r="I30" i="1"/>
  <c r="G31" i="1" s="1"/>
  <c r="A49" i="1" l="1"/>
  <c r="B50" i="1" s="1"/>
  <c r="E48" i="1"/>
  <c r="C31" i="1"/>
  <c r="I31" i="1"/>
  <c r="G32" i="1" s="1"/>
  <c r="C30" i="1"/>
  <c r="A50" i="1" l="1"/>
  <c r="B51" i="1" s="1"/>
  <c r="E49" i="1"/>
  <c r="C32" i="1"/>
  <c r="I32" i="1"/>
  <c r="G33" i="1" s="1"/>
  <c r="A51" i="1" l="1"/>
  <c r="B52" i="1" s="1"/>
  <c r="E50" i="1"/>
  <c r="E51" i="1" s="1"/>
  <c r="I33" i="1"/>
  <c r="G34" i="1" s="1"/>
  <c r="C33" i="1"/>
  <c r="A52" i="1" l="1"/>
  <c r="B53" i="1" s="1"/>
  <c r="C34" i="1"/>
  <c r="I34" i="1"/>
  <c r="G35" i="1" s="1"/>
  <c r="E52" i="1" l="1"/>
  <c r="A53" i="1"/>
  <c r="B54" i="1" s="1"/>
  <c r="I35" i="1"/>
  <c r="G36" i="1" s="1"/>
  <c r="E53" i="1" l="1"/>
  <c r="A54" i="1"/>
  <c r="B55" i="1" s="1"/>
  <c r="I36" i="1"/>
  <c r="G37" i="1" s="1"/>
  <c r="C35" i="1"/>
  <c r="A55" i="1" l="1"/>
  <c r="B56" i="1" s="1"/>
  <c r="E54" i="1"/>
  <c r="E55" i="1" s="1"/>
  <c r="I37" i="1"/>
  <c r="G38" i="1" s="1"/>
  <c r="C36" i="1"/>
  <c r="A56" i="1" l="1"/>
  <c r="B57" i="1" s="1"/>
  <c r="C37" i="1"/>
  <c r="I38" i="1"/>
  <c r="G39" i="1" s="1"/>
  <c r="A57" i="1" l="1"/>
  <c r="B58" i="1" s="1"/>
  <c r="E56" i="1"/>
  <c r="E57" i="1" s="1"/>
  <c r="C39" i="1"/>
  <c r="I39" i="1"/>
  <c r="G40" i="1" s="1"/>
  <c r="C38" i="1"/>
  <c r="A58" i="1" l="1"/>
  <c r="B59" i="1" s="1"/>
  <c r="I40" i="1"/>
  <c r="G41" i="1" s="1"/>
  <c r="A59" i="1" l="1"/>
  <c r="B60" i="1" s="1"/>
  <c r="E58" i="1"/>
  <c r="E59" i="1" s="1"/>
  <c r="C41" i="1"/>
  <c r="I41" i="1"/>
  <c r="G42" i="1" s="1"/>
  <c r="C40" i="1"/>
  <c r="A60" i="1" l="1"/>
  <c r="B61" i="1" s="1"/>
  <c r="I42" i="1"/>
  <c r="G43" i="1" s="1"/>
  <c r="A61" i="1" l="1"/>
  <c r="B62" i="1" s="1"/>
  <c r="E60" i="1"/>
  <c r="E61" i="1" s="1"/>
  <c r="C42" i="1"/>
  <c r="C43" i="1"/>
  <c r="I43" i="1"/>
  <c r="G44" i="1" s="1"/>
  <c r="A62" i="1" l="1"/>
  <c r="B63" i="1" s="1"/>
  <c r="I44" i="1"/>
  <c r="G45" i="1" s="1"/>
  <c r="A63" i="1" l="1"/>
  <c r="B64" i="1" s="1"/>
  <c r="E62" i="1"/>
  <c r="E63" i="1" s="1"/>
  <c r="C45" i="1"/>
  <c r="I45" i="1"/>
  <c r="G46" i="1" s="1"/>
  <c r="C44" i="1"/>
  <c r="A64" i="1" l="1"/>
  <c r="B65" i="1" s="1"/>
  <c r="C46" i="1"/>
  <c r="I46" i="1"/>
  <c r="G47" i="1" s="1"/>
  <c r="C6" i="3" s="1"/>
  <c r="C7" i="3" l="1"/>
  <c r="C8" i="3"/>
  <c r="A65" i="1"/>
  <c r="B66" i="1" s="1"/>
  <c r="E64" i="1"/>
  <c r="I47" i="1"/>
  <c r="G48" i="1" s="1"/>
  <c r="E65" i="1" l="1"/>
  <c r="A66" i="1"/>
  <c r="B67" i="1" s="1"/>
  <c r="C48" i="1"/>
  <c r="I48" i="1"/>
  <c r="G49" i="1" s="1"/>
  <c r="C47" i="1"/>
  <c r="A67" i="1" l="1"/>
  <c r="B68" i="1" s="1"/>
  <c r="E66" i="1"/>
  <c r="E67" i="1" s="1"/>
  <c r="C49" i="1"/>
  <c r="I49" i="1"/>
  <c r="G50" i="1" s="1"/>
  <c r="A68" i="1" l="1"/>
  <c r="B69" i="1" s="1"/>
  <c r="I50" i="1"/>
  <c r="G51" i="1" s="1"/>
  <c r="C50" i="1"/>
  <c r="A69" i="1" l="1"/>
  <c r="B70" i="1" s="1"/>
  <c r="E68" i="1"/>
  <c r="E69" i="1" s="1"/>
  <c r="C51" i="1"/>
  <c r="I51" i="1"/>
  <c r="G52" i="1" s="1"/>
  <c r="A70" i="1" l="1"/>
  <c r="B71" i="1" s="1"/>
  <c r="I52" i="1"/>
  <c r="G53" i="1" s="1"/>
  <c r="C52" i="1"/>
  <c r="A71" i="1" l="1"/>
  <c r="B72" i="1" s="1"/>
  <c r="E70" i="1"/>
  <c r="E71" i="1" s="1"/>
  <c r="C53" i="1"/>
  <c r="I53" i="1"/>
  <c r="G54" i="1" s="1"/>
  <c r="A72" i="1" l="1"/>
  <c r="B73" i="1" s="1"/>
  <c r="C54" i="1"/>
  <c r="I54" i="1"/>
  <c r="G55" i="1" s="1"/>
  <c r="A73" i="1" l="1"/>
  <c r="B74" i="1" s="1"/>
  <c r="E72" i="1"/>
  <c r="E73" i="1" s="1"/>
  <c r="C55" i="1"/>
  <c r="I55" i="1"/>
  <c r="G56" i="1" s="1"/>
  <c r="A74" i="1" l="1"/>
  <c r="B75" i="1" s="1"/>
  <c r="I56" i="1"/>
  <c r="G57" i="1" s="1"/>
  <c r="C56" i="1"/>
  <c r="A75" i="1" l="1"/>
  <c r="B76" i="1" s="1"/>
  <c r="E74" i="1"/>
  <c r="E75" i="1" s="1"/>
  <c r="C57" i="1"/>
  <c r="I57" i="1"/>
  <c r="G58" i="1" s="1"/>
  <c r="A76" i="1" l="1"/>
  <c r="B77" i="1" s="1"/>
  <c r="C58" i="1"/>
  <c r="I58" i="1"/>
  <c r="G59" i="1" s="1"/>
  <c r="F6" i="3" s="1"/>
  <c r="F7" i="3" l="1"/>
  <c r="F8" i="3"/>
  <c r="A77" i="1"/>
  <c r="B78" i="1" s="1"/>
  <c r="E76" i="1"/>
  <c r="E77" i="1" s="1"/>
  <c r="I59" i="1"/>
  <c r="G60" i="1" s="1"/>
  <c r="A78" i="1" l="1"/>
  <c r="B79" i="1" s="1"/>
  <c r="C59" i="1"/>
  <c r="C60" i="1"/>
  <c r="I60" i="1"/>
  <c r="G61" i="1" s="1"/>
  <c r="A79" i="1" l="1"/>
  <c r="B80" i="1" s="1"/>
  <c r="E78" i="1"/>
  <c r="E79" i="1" s="1"/>
  <c r="I61" i="1"/>
  <c r="G62" i="1" s="1"/>
  <c r="C61" i="1"/>
  <c r="A80" i="1" l="1"/>
  <c r="B81" i="1" s="1"/>
  <c r="C62" i="1"/>
  <c r="I62" i="1"/>
  <c r="G63" i="1" s="1"/>
  <c r="A81" i="1" l="1"/>
  <c r="B82" i="1" s="1"/>
  <c r="E80" i="1"/>
  <c r="E81" i="1" s="1"/>
  <c r="C63" i="1"/>
  <c r="I63" i="1"/>
  <c r="G64" i="1" s="1"/>
  <c r="A82" i="1" l="1"/>
  <c r="B83" i="1" s="1"/>
  <c r="C64" i="1"/>
  <c r="I64" i="1"/>
  <c r="G65" i="1" s="1"/>
  <c r="A83" i="1" l="1"/>
  <c r="B84" i="1" s="1"/>
  <c r="E82" i="1"/>
  <c r="C65" i="1"/>
  <c r="I65" i="1"/>
  <c r="G66" i="1" s="1"/>
  <c r="A84" i="1" l="1"/>
  <c r="B85" i="1" s="1"/>
  <c r="E83" i="1"/>
  <c r="E84" i="1" s="1"/>
  <c r="C66" i="1"/>
  <c r="I66" i="1"/>
  <c r="G67" i="1" s="1"/>
  <c r="A85" i="1" l="1"/>
  <c r="B86" i="1" s="1"/>
  <c r="C67" i="1"/>
  <c r="I67" i="1"/>
  <c r="G68" i="1" s="1"/>
  <c r="E85" i="1" l="1"/>
  <c r="A86" i="1"/>
  <c r="B87" i="1" s="1"/>
  <c r="C68" i="1"/>
  <c r="I68" i="1"/>
  <c r="G69" i="1" s="1"/>
  <c r="E86" i="1" l="1"/>
  <c r="A87" i="1"/>
  <c r="B88" i="1" s="1"/>
  <c r="C69" i="1"/>
  <c r="I69" i="1"/>
  <c r="G70" i="1" s="1"/>
  <c r="E87" i="1" l="1"/>
  <c r="A88" i="1"/>
  <c r="B89" i="1" s="1"/>
  <c r="C70" i="1"/>
  <c r="I70" i="1"/>
  <c r="G71" i="1" s="1"/>
  <c r="I6" i="3" s="1"/>
  <c r="E88" i="1" l="1"/>
  <c r="I8" i="3"/>
  <c r="I7" i="3"/>
  <c r="A89" i="1"/>
  <c r="B90" i="1" s="1"/>
  <c r="C71" i="1"/>
  <c r="I71" i="1"/>
  <c r="G72" i="1" s="1"/>
  <c r="E89" i="1" l="1"/>
  <c r="A90" i="1"/>
  <c r="B91" i="1" s="1"/>
  <c r="C72" i="1"/>
  <c r="I72" i="1"/>
  <c r="G73" i="1" s="1"/>
  <c r="E90" i="1" l="1"/>
  <c r="E91" i="1" s="1"/>
  <c r="A91" i="1"/>
  <c r="B92" i="1" s="1"/>
  <c r="C73" i="1"/>
  <c r="I73" i="1"/>
  <c r="G74" i="1" s="1"/>
  <c r="A92" i="1" l="1"/>
  <c r="B93" i="1" s="1"/>
  <c r="C74" i="1"/>
  <c r="I74" i="1"/>
  <c r="G75" i="1" s="1"/>
  <c r="E92" i="1" l="1"/>
  <c r="E93" i="1" s="1"/>
  <c r="A93" i="1"/>
  <c r="B94" i="1" s="1"/>
  <c r="C75" i="1"/>
  <c r="I75" i="1"/>
  <c r="G76" i="1" s="1"/>
  <c r="A94" i="1" l="1"/>
  <c r="B95" i="1" s="1"/>
  <c r="I76" i="1"/>
  <c r="G77" i="1" s="1"/>
  <c r="C76" i="1"/>
  <c r="E94" i="1" l="1"/>
  <c r="E95" i="1" s="1"/>
  <c r="A95" i="1"/>
  <c r="B96" i="1" s="1"/>
  <c r="C77" i="1"/>
  <c r="I77" i="1"/>
  <c r="G78" i="1" s="1"/>
  <c r="A96" i="1" l="1"/>
  <c r="B97" i="1" s="1"/>
  <c r="C78" i="1"/>
  <c r="I78" i="1"/>
  <c r="G79" i="1" s="1"/>
  <c r="E96" i="1" l="1"/>
  <c r="E97" i="1" s="1"/>
  <c r="A97" i="1"/>
  <c r="B98" i="1" s="1"/>
  <c r="I79" i="1"/>
  <c r="G80" i="1" s="1"/>
  <c r="C79" i="1"/>
  <c r="A98" i="1" l="1"/>
  <c r="B99" i="1" s="1"/>
  <c r="C80" i="1"/>
  <c r="I80" i="1"/>
  <c r="G81" i="1" s="1"/>
  <c r="E98" i="1" l="1"/>
  <c r="E99" i="1" s="1"/>
  <c r="A99" i="1"/>
  <c r="B100" i="1" s="1"/>
  <c r="C81" i="1"/>
  <c r="I81" i="1"/>
  <c r="G82" i="1" s="1"/>
  <c r="A100" i="1" l="1"/>
  <c r="B101" i="1" s="1"/>
  <c r="C82" i="1"/>
  <c r="I82" i="1"/>
  <c r="G83" i="1" s="1"/>
  <c r="E100" i="1" l="1"/>
  <c r="E101" i="1" s="1"/>
  <c r="A101" i="1"/>
  <c r="B102" i="1" s="1"/>
  <c r="C83" i="1"/>
  <c r="I83" i="1"/>
  <c r="G84" i="1" s="1"/>
  <c r="A102" i="1" l="1"/>
  <c r="B103" i="1" s="1"/>
  <c r="C84" i="1"/>
  <c r="I84" i="1"/>
  <c r="G85" i="1" s="1"/>
  <c r="E102" i="1" l="1"/>
  <c r="E103" i="1" s="1"/>
  <c r="A103" i="1"/>
  <c r="B104" i="1" s="1"/>
  <c r="C85" i="1"/>
  <c r="I85" i="1"/>
  <c r="G86" i="1" s="1"/>
  <c r="A104" i="1" l="1"/>
  <c r="B105" i="1" s="1"/>
  <c r="I86" i="1"/>
  <c r="G87" i="1" s="1"/>
  <c r="C86" i="1"/>
  <c r="E104" i="1" l="1"/>
  <c r="A105" i="1"/>
  <c r="B106" i="1" s="1"/>
  <c r="C87" i="1"/>
  <c r="I87" i="1"/>
  <c r="G88" i="1" s="1"/>
  <c r="E105" i="1" l="1"/>
  <c r="E106" i="1" s="1"/>
  <c r="A106" i="1"/>
  <c r="B107" i="1" s="1"/>
  <c r="C88" i="1"/>
  <c r="I88" i="1"/>
  <c r="G89" i="1" s="1"/>
  <c r="A107" i="1" l="1"/>
  <c r="B108" i="1" s="1"/>
  <c r="C89" i="1"/>
  <c r="I89" i="1"/>
  <c r="G90" i="1" s="1"/>
  <c r="E107" i="1" l="1"/>
  <c r="A108" i="1"/>
  <c r="B109" i="1" s="1"/>
  <c r="C90" i="1"/>
  <c r="I90" i="1"/>
  <c r="G91" i="1" s="1"/>
  <c r="A109" i="1" l="1"/>
  <c r="B110" i="1" s="1"/>
  <c r="C91" i="1"/>
  <c r="I91" i="1"/>
  <c r="G92" i="1" s="1"/>
  <c r="A110" i="1" l="1"/>
  <c r="B111" i="1" s="1"/>
  <c r="C92" i="1"/>
  <c r="I92" i="1"/>
  <c r="G93" i="1" s="1"/>
  <c r="A111" i="1" l="1"/>
  <c r="B112" i="1" s="1"/>
  <c r="C93" i="1"/>
  <c r="I93" i="1"/>
  <c r="G94" i="1" s="1"/>
  <c r="A112" i="1" l="1"/>
  <c r="B113" i="1" s="1"/>
  <c r="C94" i="1"/>
  <c r="I94" i="1"/>
  <c r="G95" i="1" s="1"/>
  <c r="A113" i="1" l="1"/>
  <c r="B114" i="1" s="1"/>
  <c r="C95" i="1"/>
  <c r="I95" i="1"/>
  <c r="G96" i="1" s="1"/>
  <c r="A114" i="1" l="1"/>
  <c r="B115" i="1" s="1"/>
  <c r="C96" i="1"/>
  <c r="I96" i="1"/>
  <c r="G97" i="1" s="1"/>
  <c r="A115" i="1" l="1"/>
  <c r="B116" i="1" s="1"/>
  <c r="C97" i="1"/>
  <c r="I97" i="1"/>
  <c r="G98" i="1" s="1"/>
  <c r="A116" i="1" l="1"/>
  <c r="B117" i="1" s="1"/>
  <c r="C98" i="1"/>
  <c r="I98" i="1"/>
  <c r="G99" i="1" s="1"/>
  <c r="A117" i="1" l="1"/>
  <c r="B118" i="1" s="1"/>
  <c r="C99" i="1"/>
  <c r="I99" i="1"/>
  <c r="G100" i="1" s="1"/>
  <c r="A118" i="1" l="1"/>
  <c r="B119" i="1" s="1"/>
  <c r="C100" i="1"/>
  <c r="I100" i="1"/>
  <c r="G101" i="1" s="1"/>
  <c r="A119" i="1" l="1"/>
  <c r="B120" i="1" s="1"/>
  <c r="C101" i="1"/>
  <c r="I101" i="1"/>
  <c r="G102" i="1" s="1"/>
  <c r="E108" i="1"/>
  <c r="A120" i="1" l="1"/>
  <c r="B121" i="1" s="1"/>
  <c r="C102" i="1"/>
  <c r="I102" i="1"/>
  <c r="G103" i="1" s="1"/>
  <c r="E109" i="1"/>
  <c r="A121" i="1" l="1"/>
  <c r="B122" i="1" s="1"/>
  <c r="E110" i="1"/>
  <c r="C103" i="1"/>
  <c r="I103" i="1"/>
  <c r="G104" i="1" s="1"/>
  <c r="A122" i="1" l="1"/>
  <c r="B123" i="1" s="1"/>
  <c r="C104" i="1"/>
  <c r="I104" i="1"/>
  <c r="G105" i="1" s="1"/>
  <c r="E111" i="1"/>
  <c r="A123" i="1" l="1"/>
  <c r="B124" i="1" s="1"/>
  <c r="E112" i="1"/>
  <c r="C105" i="1"/>
  <c r="I105" i="1"/>
  <c r="G106" i="1" s="1"/>
  <c r="A124" i="1" l="1"/>
  <c r="B125" i="1" s="1"/>
  <c r="C106" i="1"/>
  <c r="I106" i="1"/>
  <c r="G107" i="1" s="1"/>
  <c r="E113" i="1"/>
  <c r="A125" i="1" l="1"/>
  <c r="B126" i="1" s="1"/>
  <c r="E114" i="1"/>
  <c r="I107" i="1"/>
  <c r="G108" i="1" s="1"/>
  <c r="C107" i="1"/>
  <c r="A126" i="1" l="1"/>
  <c r="B127" i="1" s="1"/>
  <c r="E115" i="1"/>
  <c r="I108" i="1"/>
  <c r="G109" i="1" s="1"/>
  <c r="C108" i="1"/>
  <c r="A127" i="1" l="1"/>
  <c r="B128" i="1" s="1"/>
  <c r="E116" i="1"/>
  <c r="C109" i="1"/>
  <c r="I109" i="1"/>
  <c r="G110" i="1" s="1"/>
  <c r="A128" i="1" l="1"/>
  <c r="B129" i="1" s="1"/>
  <c r="C110" i="1"/>
  <c r="I110" i="1"/>
  <c r="G111" i="1" s="1"/>
  <c r="E117" i="1"/>
  <c r="A129" i="1" l="1"/>
  <c r="B130" i="1" s="1"/>
  <c r="E118" i="1"/>
  <c r="C111" i="1"/>
  <c r="I111" i="1"/>
  <c r="G112" i="1" s="1"/>
  <c r="A130" i="1" l="1"/>
  <c r="B131" i="1" s="1"/>
  <c r="C112" i="1"/>
  <c r="I112" i="1"/>
  <c r="G113" i="1" s="1"/>
  <c r="E119" i="1"/>
  <c r="A131" i="1" l="1"/>
  <c r="B132" i="1" s="1"/>
  <c r="E120" i="1"/>
  <c r="C113" i="1"/>
  <c r="I113" i="1"/>
  <c r="G114" i="1" s="1"/>
  <c r="A132" i="1" l="1"/>
  <c r="B133" i="1" s="1"/>
  <c r="I114" i="1"/>
  <c r="G115" i="1" s="1"/>
  <c r="C114" i="1"/>
  <c r="E121" i="1"/>
  <c r="A133" i="1" l="1"/>
  <c r="B134" i="1" s="1"/>
  <c r="E122" i="1"/>
  <c r="C115" i="1"/>
  <c r="I115" i="1"/>
  <c r="G116" i="1" s="1"/>
  <c r="A134" i="1" l="1"/>
  <c r="B135" i="1" s="1"/>
  <c r="C116" i="1"/>
  <c r="I116" i="1"/>
  <c r="G117" i="1" s="1"/>
  <c r="E123" i="1"/>
  <c r="A135" i="1" l="1"/>
  <c r="B136" i="1" s="1"/>
  <c r="E124" i="1"/>
  <c r="C117" i="1"/>
  <c r="I117" i="1"/>
  <c r="G118" i="1" s="1"/>
  <c r="A136" i="1" l="1"/>
  <c r="B137" i="1" s="1"/>
  <c r="C118" i="1"/>
  <c r="I118" i="1"/>
  <c r="G119" i="1" s="1"/>
  <c r="E125" i="1"/>
  <c r="A137" i="1" l="1"/>
  <c r="B138" i="1" s="1"/>
  <c r="E126" i="1"/>
  <c r="C119" i="1"/>
  <c r="I119" i="1"/>
  <c r="G120" i="1" s="1"/>
  <c r="A138" i="1" l="1"/>
  <c r="B139" i="1" s="1"/>
  <c r="C120" i="1"/>
  <c r="I120" i="1"/>
  <c r="G121" i="1" s="1"/>
  <c r="E127" i="1"/>
  <c r="A139" i="1" l="1"/>
  <c r="B140" i="1" s="1"/>
  <c r="E128" i="1"/>
  <c r="C121" i="1"/>
  <c r="I121" i="1"/>
  <c r="G122" i="1" s="1"/>
  <c r="A140" i="1" l="1"/>
  <c r="B141" i="1" s="1"/>
  <c r="C122" i="1"/>
  <c r="I122" i="1"/>
  <c r="G123" i="1" s="1"/>
  <c r="E129" i="1"/>
  <c r="A141" i="1" l="1"/>
  <c r="B142" i="1" s="1"/>
  <c r="E130" i="1"/>
  <c r="C123" i="1"/>
  <c r="I123" i="1"/>
  <c r="G124" i="1" s="1"/>
  <c r="A142" i="1" l="1"/>
  <c r="B143" i="1" s="1"/>
  <c r="C124" i="1"/>
  <c r="I124" i="1"/>
  <c r="G125" i="1" s="1"/>
  <c r="E131" i="1"/>
  <c r="A143" i="1" l="1"/>
  <c r="B144" i="1" s="1"/>
  <c r="E132" i="1"/>
  <c r="C125" i="1"/>
  <c r="I125" i="1"/>
  <c r="G126" i="1" s="1"/>
  <c r="A144" i="1" l="1"/>
  <c r="B145" i="1" s="1"/>
  <c r="E133" i="1"/>
  <c r="E134" i="1" s="1"/>
  <c r="E135" i="1" s="1"/>
  <c r="E136" i="1" s="1"/>
  <c r="E137" i="1" s="1"/>
  <c r="C126" i="1"/>
  <c r="I126" i="1"/>
  <c r="G127" i="1" s="1"/>
  <c r="A145" i="1" l="1"/>
  <c r="B146" i="1" s="1"/>
  <c r="E138" i="1"/>
  <c r="E139" i="1" s="1"/>
  <c r="E140" i="1" s="1"/>
  <c r="E141" i="1" s="1"/>
  <c r="E142" i="1" s="1"/>
  <c r="E143" i="1" s="1"/>
  <c r="E144" i="1" s="1"/>
  <c r="E145" i="1" s="1"/>
  <c r="C127" i="1"/>
  <c r="I127" i="1"/>
  <c r="G128" i="1" s="1"/>
  <c r="A146" i="1" l="1"/>
  <c r="B147" i="1" s="1"/>
  <c r="I128" i="1"/>
  <c r="G129" i="1" s="1"/>
  <c r="C128" i="1"/>
  <c r="E146" i="1" l="1"/>
  <c r="E147" i="1" s="1"/>
  <c r="A147" i="1"/>
  <c r="B148" i="1" s="1"/>
  <c r="C129" i="1"/>
  <c r="I129" i="1"/>
  <c r="G130" i="1" s="1"/>
  <c r="A148" i="1" l="1"/>
  <c r="B149" i="1" s="1"/>
  <c r="C130" i="1"/>
  <c r="I130" i="1"/>
  <c r="G131" i="1" s="1"/>
  <c r="E148" i="1" l="1"/>
  <c r="E149" i="1" s="1"/>
  <c r="A149" i="1"/>
  <c r="B150" i="1" s="1"/>
  <c r="I131" i="1"/>
  <c r="G132" i="1" s="1"/>
  <c r="A150" i="1" l="1"/>
  <c r="B151" i="1" s="1"/>
  <c r="I132" i="1"/>
  <c r="G133" i="1" s="1"/>
  <c r="C132" i="1"/>
  <c r="C131" i="1"/>
  <c r="C10" i="1" s="1"/>
  <c r="E150" i="1" l="1"/>
  <c r="E151" i="1" s="1"/>
  <c r="A151" i="1"/>
  <c r="B152" i="1" s="1"/>
  <c r="I133" i="1"/>
  <c r="G134" i="1" s="1"/>
  <c r="C133" i="1"/>
  <c r="A152" i="1" l="1"/>
  <c r="B153" i="1" s="1"/>
  <c r="C134" i="1"/>
  <c r="I134" i="1"/>
  <c r="G135" i="1" s="1"/>
  <c r="E152" i="1" l="1"/>
  <c r="E153" i="1" s="1"/>
  <c r="A153" i="1"/>
  <c r="B154" i="1" s="1"/>
  <c r="C135" i="1"/>
  <c r="I135" i="1"/>
  <c r="G136" i="1" s="1"/>
  <c r="A154" i="1" l="1"/>
  <c r="B155" i="1" s="1"/>
  <c r="C136" i="1"/>
  <c r="I136" i="1"/>
  <c r="G137" i="1" s="1"/>
  <c r="E154" i="1" l="1"/>
  <c r="E155" i="1" s="1"/>
  <c r="A155" i="1"/>
  <c r="B156" i="1" s="1"/>
  <c r="C137" i="1"/>
  <c r="I137" i="1"/>
  <c r="G138" i="1" s="1"/>
  <c r="A156" i="1" l="1"/>
  <c r="B157" i="1" s="1"/>
  <c r="I138" i="1"/>
  <c r="G139" i="1" s="1"/>
  <c r="C138" i="1"/>
  <c r="E156" i="1" l="1"/>
  <c r="E157" i="1" s="1"/>
  <c r="A157" i="1"/>
  <c r="B158" i="1" s="1"/>
  <c r="I139" i="1"/>
  <c r="G140" i="1" s="1"/>
  <c r="C139" i="1"/>
  <c r="A158" i="1" l="1"/>
  <c r="B159" i="1" s="1"/>
  <c r="I140" i="1"/>
  <c r="G141" i="1" s="1"/>
  <c r="C140" i="1"/>
  <c r="E158" i="1" l="1"/>
  <c r="E159" i="1" s="1"/>
  <c r="A159" i="1"/>
  <c r="B160" i="1" s="1"/>
  <c r="I141" i="1"/>
  <c r="G142" i="1" s="1"/>
  <c r="C141" i="1"/>
  <c r="A160" i="1" l="1"/>
  <c r="B161" i="1" s="1"/>
  <c r="C142" i="1"/>
  <c r="I142" i="1"/>
  <c r="G143" i="1" s="1"/>
  <c r="E160" i="1" l="1"/>
  <c r="E161" i="1" s="1"/>
  <c r="A161" i="1"/>
  <c r="B162" i="1" s="1"/>
  <c r="C143" i="1"/>
  <c r="I143" i="1"/>
  <c r="G144" i="1" s="1"/>
  <c r="A162" i="1" l="1"/>
  <c r="B163" i="1" s="1"/>
  <c r="C144" i="1"/>
  <c r="I144" i="1"/>
  <c r="G145" i="1" s="1"/>
  <c r="E162" i="1" l="1"/>
  <c r="E163" i="1" s="1"/>
  <c r="A163" i="1"/>
  <c r="B164" i="1" s="1"/>
  <c r="C145" i="1"/>
  <c r="I145" i="1"/>
  <c r="G146" i="1" s="1"/>
  <c r="A164" i="1" l="1"/>
  <c r="B165" i="1" s="1"/>
  <c r="I146" i="1"/>
  <c r="G147" i="1" s="1"/>
  <c r="C146" i="1"/>
  <c r="E164" i="1" l="1"/>
  <c r="E165" i="1" s="1"/>
  <c r="A165" i="1"/>
  <c r="B166" i="1" s="1"/>
  <c r="C147" i="1"/>
  <c r="I147" i="1"/>
  <c r="G148" i="1" s="1"/>
  <c r="A166" i="1" l="1"/>
  <c r="B167" i="1" s="1"/>
  <c r="C148" i="1"/>
  <c r="I148" i="1"/>
  <c r="G149" i="1" s="1"/>
  <c r="E166" i="1" l="1"/>
  <c r="E167" i="1" s="1"/>
  <c r="A167" i="1"/>
  <c r="B168" i="1" s="1"/>
  <c r="C149" i="1"/>
  <c r="I149" i="1"/>
  <c r="G150" i="1" s="1"/>
  <c r="A168" i="1" l="1"/>
  <c r="B169" i="1" s="1"/>
  <c r="I150" i="1"/>
  <c r="G151" i="1" s="1"/>
  <c r="C150" i="1"/>
  <c r="E168" i="1" l="1"/>
  <c r="E169" i="1" s="1"/>
  <c r="A169" i="1"/>
  <c r="B170" i="1" s="1"/>
  <c r="C151" i="1"/>
  <c r="I151" i="1"/>
  <c r="G152" i="1" s="1"/>
  <c r="A170" i="1" l="1"/>
  <c r="B171" i="1" s="1"/>
  <c r="C152" i="1"/>
  <c r="I152" i="1"/>
  <c r="G153" i="1" s="1"/>
  <c r="E170" i="1" l="1"/>
  <c r="E171" i="1" s="1"/>
  <c r="A171" i="1"/>
  <c r="B172" i="1" s="1"/>
  <c r="C153" i="1"/>
  <c r="I153" i="1"/>
  <c r="G154" i="1" s="1"/>
  <c r="A172" i="1" l="1"/>
  <c r="B173" i="1" s="1"/>
  <c r="I154" i="1"/>
  <c r="G155" i="1" s="1"/>
  <c r="C154" i="1"/>
  <c r="E172" i="1" l="1"/>
  <c r="E173" i="1" s="1"/>
  <c r="A173" i="1"/>
  <c r="B174" i="1" s="1"/>
  <c r="C155" i="1"/>
  <c r="I155" i="1"/>
  <c r="G156" i="1" s="1"/>
  <c r="A174" i="1" l="1"/>
  <c r="B175" i="1" s="1"/>
  <c r="C156" i="1"/>
  <c r="I156" i="1"/>
  <c r="G157" i="1" s="1"/>
  <c r="E174" i="1" l="1"/>
  <c r="E175" i="1" s="1"/>
  <c r="A175" i="1"/>
  <c r="B176" i="1" s="1"/>
  <c r="C157" i="1"/>
  <c r="I157" i="1"/>
  <c r="G158" i="1" s="1"/>
  <c r="A176" i="1" l="1"/>
  <c r="B177" i="1" s="1"/>
  <c r="I158" i="1"/>
  <c r="G159" i="1" s="1"/>
  <c r="C158" i="1"/>
  <c r="E176" i="1" l="1"/>
  <c r="E177" i="1" s="1"/>
  <c r="A177" i="1"/>
  <c r="B178" i="1" s="1"/>
  <c r="C159" i="1"/>
  <c r="I159" i="1"/>
  <c r="G160" i="1" s="1"/>
  <c r="A178" i="1" l="1"/>
  <c r="B179" i="1" s="1"/>
  <c r="C160" i="1"/>
  <c r="I160" i="1"/>
  <c r="G161" i="1" s="1"/>
  <c r="E178" i="1" l="1"/>
  <c r="E179" i="1" s="1"/>
  <c r="A179" i="1"/>
  <c r="B180" i="1" s="1"/>
  <c r="I161" i="1"/>
  <c r="G162" i="1" s="1"/>
  <c r="C161" i="1"/>
  <c r="A180" i="1" l="1"/>
  <c r="B181" i="1" s="1"/>
  <c r="I162" i="1"/>
  <c r="G163" i="1" s="1"/>
  <c r="C162" i="1"/>
  <c r="E180" i="1" l="1"/>
  <c r="E181" i="1" s="1"/>
  <c r="A181" i="1"/>
  <c r="B182" i="1" s="1"/>
  <c r="C163" i="1"/>
  <c r="I163" i="1"/>
  <c r="G164" i="1" s="1"/>
  <c r="A182" i="1" l="1"/>
  <c r="B183" i="1" s="1"/>
  <c r="C164" i="1"/>
  <c r="I164" i="1"/>
  <c r="G165" i="1" s="1"/>
  <c r="E182" i="1" l="1"/>
  <c r="E183" i="1" s="1"/>
  <c r="A183" i="1"/>
  <c r="B184" i="1" s="1"/>
  <c r="C165" i="1"/>
  <c r="I165" i="1"/>
  <c r="G166" i="1" s="1"/>
  <c r="A184" i="1" l="1"/>
  <c r="B185" i="1" s="1"/>
  <c r="C166" i="1"/>
  <c r="I166" i="1"/>
  <c r="G167" i="1" s="1"/>
  <c r="E184" i="1" l="1"/>
  <c r="E185" i="1" s="1"/>
  <c r="A185" i="1"/>
  <c r="B186" i="1" s="1"/>
  <c r="C167" i="1"/>
  <c r="I167" i="1"/>
  <c r="G168" i="1" s="1"/>
  <c r="A186" i="1" l="1"/>
  <c r="B187" i="1" s="1"/>
  <c r="C168" i="1"/>
  <c r="I168" i="1"/>
  <c r="G169" i="1" s="1"/>
  <c r="E186" i="1" l="1"/>
  <c r="E187" i="1" s="1"/>
  <c r="A187" i="1"/>
  <c r="B188" i="1" s="1"/>
  <c r="I169" i="1"/>
  <c r="G170" i="1" s="1"/>
  <c r="C169" i="1"/>
  <c r="A188" i="1" l="1"/>
  <c r="B189" i="1" s="1"/>
  <c r="I170" i="1"/>
  <c r="G171" i="1" s="1"/>
  <c r="C170" i="1"/>
  <c r="E188" i="1" l="1"/>
  <c r="E189" i="1" s="1"/>
  <c r="A189" i="1"/>
  <c r="B190" i="1" s="1"/>
  <c r="C171" i="1"/>
  <c r="I171" i="1"/>
  <c r="G172" i="1" s="1"/>
  <c r="A190" i="1" l="1"/>
  <c r="B191" i="1" s="1"/>
  <c r="C172" i="1"/>
  <c r="I172" i="1"/>
  <c r="G173" i="1" s="1"/>
  <c r="E190" i="1" l="1"/>
  <c r="E191" i="1" s="1"/>
  <c r="A191" i="1"/>
  <c r="C173" i="1"/>
  <c r="I173" i="1"/>
  <c r="G174" i="1" s="1"/>
  <c r="C174" i="1" l="1"/>
  <c r="I174" i="1"/>
  <c r="G175" i="1" s="1"/>
  <c r="C175" i="1" l="1"/>
  <c r="I175" i="1"/>
  <c r="G176" i="1" s="1"/>
  <c r="I176" i="1" l="1"/>
  <c r="G177" i="1" s="1"/>
  <c r="C176" i="1"/>
  <c r="C177" i="1" l="1"/>
  <c r="I177" i="1"/>
  <c r="G178" i="1" s="1"/>
  <c r="I178" i="1" l="1"/>
  <c r="G179" i="1" s="1"/>
  <c r="C178" i="1"/>
  <c r="C179" i="1" l="1"/>
  <c r="I179" i="1"/>
  <c r="G180" i="1" s="1"/>
  <c r="I180" i="1" l="1"/>
  <c r="G181" i="1" s="1"/>
  <c r="C180" i="1"/>
  <c r="C181" i="1" l="1"/>
  <c r="I181" i="1"/>
  <c r="G182" i="1" s="1"/>
  <c r="C182" i="1" l="1"/>
  <c r="I182" i="1"/>
  <c r="G183" i="1" s="1"/>
  <c r="C183" i="1" l="1"/>
  <c r="I183" i="1"/>
  <c r="G184" i="1" s="1"/>
  <c r="I184" i="1" l="1"/>
  <c r="G185" i="1" s="1"/>
  <c r="C184" i="1"/>
  <c r="C185" i="1" l="1"/>
  <c r="I185" i="1"/>
  <c r="G186" i="1" s="1"/>
  <c r="C186" i="1" l="1"/>
  <c r="I186" i="1"/>
  <c r="G187" i="1" s="1"/>
  <c r="C187" i="1" l="1"/>
  <c r="I187" i="1"/>
  <c r="G188" i="1" s="1"/>
  <c r="C188" i="1" l="1"/>
  <c r="I188" i="1"/>
  <c r="G189" i="1" s="1"/>
  <c r="I189" i="1" l="1"/>
  <c r="G190" i="1" s="1"/>
  <c r="C189" i="1"/>
  <c r="C190" i="1" l="1"/>
  <c r="I190" i="1"/>
  <c r="G191" i="1" s="1"/>
  <c r="I10" i="1" s="1"/>
  <c r="I191" i="1" l="1"/>
  <c r="C191" i="1"/>
</calcChain>
</file>

<file path=xl/sharedStrings.xml><?xml version="1.0" encoding="utf-8"?>
<sst xmlns="http://schemas.openxmlformats.org/spreadsheetml/2006/main" count="47" uniqueCount="40">
  <si>
    <t>借入金額</t>
  </si>
  <si>
    <t>返済開始日</t>
  </si>
  <si>
    <t>返済回数</t>
  </si>
  <si>
    <t>年　率</t>
  </si>
  <si>
    <t>回数</t>
  </si>
  <si>
    <t>返済年月</t>
  </si>
  <si>
    <t>返済額</t>
  </si>
  <si>
    <t>うち元金</t>
  </si>
  <si>
    <t>うち利息</t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</si>
  <si>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</si>
  <si>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</si>
  <si>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</si>
  <si>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回</t>
    <rPh sb="0" eb="1">
      <t>カイ</t>
    </rPh>
    <phoneticPr fontId="3"/>
  </si>
  <si>
    <t>％</t>
    <phoneticPr fontId="3"/>
  </si>
  <si>
    <t>返済合計</t>
    <rPh sb="0" eb="2">
      <t>ヘンサイ</t>
    </rPh>
    <rPh sb="2" eb="4">
      <t>ゴウケイ</t>
    </rPh>
    <phoneticPr fontId="3"/>
  </si>
  <si>
    <t>融資実行額</t>
  </si>
  <si>
    <t>対象利子の比率</t>
  </si>
  <si>
    <t>融資率</t>
    <phoneticPr fontId="3"/>
  </si>
  <si>
    <t>％</t>
    <phoneticPr fontId="3"/>
  </si>
  <si>
    <t>支払利子の総額</t>
    <phoneticPr fontId="3"/>
  </si>
  <si>
    <t>2年目</t>
    <rPh sb="1" eb="2">
      <t>ネン</t>
    </rPh>
    <rPh sb="2" eb="3">
      <t>メ</t>
    </rPh>
    <phoneticPr fontId="3"/>
  </si>
  <si>
    <t>3年目</t>
    <rPh sb="1" eb="2">
      <t>ネン</t>
    </rPh>
    <rPh sb="2" eb="3">
      <t>メ</t>
    </rPh>
    <phoneticPr fontId="3"/>
  </si>
  <si>
    <t>％</t>
    <phoneticPr fontId="3"/>
  </si>
  <si>
    <t>円</t>
    <rPh sb="0" eb="1">
      <t>エン</t>
    </rPh>
    <phoneticPr fontId="3"/>
  </si>
  <si>
    <t>借入返済予定表（元金均等返済）</t>
    <phoneticPr fontId="3"/>
  </si>
  <si>
    <t>利用方法：</t>
    <rPh sb="0" eb="2">
      <t>リヨウ</t>
    </rPh>
    <rPh sb="2" eb="4">
      <t>ホウホウ</t>
    </rPh>
    <phoneticPr fontId="3"/>
  </si>
  <si>
    <t>補給率</t>
    <phoneticPr fontId="3"/>
  </si>
  <si>
    <t>据置期間</t>
    <rPh sb="0" eb="4">
      <t>スエオキキカン</t>
    </rPh>
    <phoneticPr fontId="3"/>
  </si>
  <si>
    <t>カ月</t>
    <rPh sb="1" eb="2">
      <t>ゲツ</t>
    </rPh>
    <phoneticPr fontId="3"/>
  </si>
  <si>
    <t>元金返済開始1年</t>
    <rPh sb="0" eb="2">
      <t>ガンキン</t>
    </rPh>
    <rPh sb="2" eb="4">
      <t>ヘンサイ</t>
    </rPh>
    <rPh sb="4" eb="6">
      <t>カイシ</t>
    </rPh>
    <rPh sb="7" eb="8">
      <t>ネン</t>
    </rPh>
    <phoneticPr fontId="3"/>
  </si>
  <si>
    <t>借入金残高</t>
    <phoneticPr fontId="3"/>
  </si>
  <si>
    <t>区分Ⅰ　借入金資金使途が2分の1未満の割合で運転資金を含む場合
区分Ⅱ　借入金資金使途が2分の1以上の割合で運転資金を含む場合</t>
    <rPh sb="0" eb="2">
      <t>クブン</t>
    </rPh>
    <rPh sb="4" eb="6">
      <t>カリイレ</t>
    </rPh>
    <rPh sb="6" eb="7">
      <t>キン</t>
    </rPh>
    <rPh sb="7" eb="9">
      <t>シキン</t>
    </rPh>
    <rPh sb="9" eb="11">
      <t>シト</t>
    </rPh>
    <rPh sb="13" eb="14">
      <t>ブン</t>
    </rPh>
    <rPh sb="16" eb="18">
      <t>ミマン</t>
    </rPh>
    <rPh sb="19" eb="21">
      <t>ワリアイ</t>
    </rPh>
    <rPh sb="22" eb="24">
      <t>ウンテン</t>
    </rPh>
    <rPh sb="24" eb="26">
      <t>シキン</t>
    </rPh>
    <rPh sb="27" eb="28">
      <t>フク</t>
    </rPh>
    <rPh sb="29" eb="31">
      <t>バアイ</t>
    </rPh>
    <rPh sb="32" eb="34">
      <t>クブン</t>
    </rPh>
    <rPh sb="36" eb="38">
      <t>カリイレ</t>
    </rPh>
    <rPh sb="38" eb="39">
      <t>キン</t>
    </rPh>
    <rPh sb="39" eb="41">
      <t>シキン</t>
    </rPh>
    <rPh sb="41" eb="43">
      <t>シト</t>
    </rPh>
    <rPh sb="45" eb="46">
      <t>ブン</t>
    </rPh>
    <rPh sb="48" eb="50">
      <t>イジョウ</t>
    </rPh>
    <rPh sb="54" eb="58">
      <t>ウンテンシキン</t>
    </rPh>
    <rPh sb="59" eb="60">
      <t>フク</t>
    </rPh>
    <rPh sb="61" eb="63">
      <t>バアイ</t>
    </rPh>
    <phoneticPr fontId="3"/>
  </si>
  <si>
    <t>・黄色い箇所のみ入力してください。</t>
    <rPh sb="1" eb="3">
      <t>キイロ</t>
    </rPh>
    <rPh sb="4" eb="6">
      <t>カショ</t>
    </rPh>
    <rPh sb="8" eb="10">
      <t>ニュウリョク</t>
    </rPh>
    <phoneticPr fontId="3"/>
  </si>
  <si>
    <t>利子補給見込額計算表（目安となる金額です）</t>
    <rPh sb="0" eb="2">
      <t>リシ</t>
    </rPh>
    <rPh sb="2" eb="4">
      <t>ホキュウ</t>
    </rPh>
    <rPh sb="4" eb="6">
      <t>ミコミ</t>
    </rPh>
    <rPh sb="6" eb="7">
      <t>ガク</t>
    </rPh>
    <rPh sb="7" eb="9">
      <t>ケイサン</t>
    </rPh>
    <rPh sb="9" eb="10">
      <t>ヒョウ</t>
    </rPh>
    <rPh sb="11" eb="13">
      <t>メヤス</t>
    </rPh>
    <rPh sb="16" eb="18">
      <t>キンガク</t>
    </rPh>
    <phoneticPr fontId="3"/>
  </si>
  <si>
    <t>支払利息合計</t>
    <rPh sb="0" eb="2">
      <t>シハライ</t>
    </rPh>
    <rPh sb="2" eb="4">
      <t>リソク</t>
    </rPh>
    <rPh sb="4" eb="6">
      <t>ゴウケイ</t>
    </rPh>
    <phoneticPr fontId="3"/>
  </si>
  <si>
    <t>利子補給見込額
　　　　　区分Ⅰ</t>
    <rPh sb="0" eb="7">
      <t>リシホキュウミコミガク</t>
    </rPh>
    <rPh sb="13" eb="15">
      <t>クブン</t>
    </rPh>
    <phoneticPr fontId="3"/>
  </si>
  <si>
    <t>利子補給見込額
　　　　　区分Ⅱ</t>
    <rPh sb="0" eb="2">
      <t>リシ</t>
    </rPh>
    <rPh sb="2" eb="4">
      <t>ホキュウ</t>
    </rPh>
    <rPh sb="4" eb="7">
      <t>ミコミガク</t>
    </rPh>
    <rPh sb="13" eb="15">
      <t>クブン</t>
    </rPh>
    <phoneticPr fontId="3"/>
  </si>
  <si>
    <t>・あくまで目安の計算になります。ご了承ください。</t>
    <rPh sb="5" eb="7">
      <t>メヤス</t>
    </rPh>
    <rPh sb="8" eb="10">
      <t>ケイサン</t>
    </rPh>
    <rPh sb="17" eb="19">
      <t>リョウショウ</t>
    </rPh>
    <phoneticPr fontId="3"/>
  </si>
  <si>
    <t>利子補給利率</t>
    <rPh sb="0" eb="2">
      <t>リシ</t>
    </rPh>
    <rPh sb="2" eb="4">
      <t>ホキュウ</t>
    </rPh>
    <rPh sb="4" eb="6">
      <t>リリツ</t>
    </rPh>
    <phoneticPr fontId="3"/>
  </si>
  <si>
    <r>
      <rPr>
        <sz val="14"/>
        <color theme="1"/>
        <rFont val="HGPｺﾞｼｯｸM"/>
        <family val="3"/>
        <charset val="128"/>
      </rPr>
      <t>入力部分</t>
    </r>
    <r>
      <rPr>
        <sz val="9"/>
        <color theme="1"/>
        <rFont val="HGPｺﾞｼｯｸM"/>
        <family val="3"/>
        <charset val="128"/>
      </rPr>
      <t>（利子補給率についてはお問い合わせいただくか、日銀の短期プライムレートをご確認ください。）</t>
    </r>
    <rPh sb="0" eb="2">
      <t>ニュウリョク</t>
    </rPh>
    <rPh sb="2" eb="4">
      <t>ブブン</t>
    </rPh>
    <rPh sb="5" eb="7">
      <t>リシ</t>
    </rPh>
    <rPh sb="7" eb="9">
      <t>ホキュウ</t>
    </rPh>
    <rPh sb="9" eb="10">
      <t>リツ</t>
    </rPh>
    <rPh sb="16" eb="17">
      <t>ト</t>
    </rPh>
    <rPh sb="18" eb="19">
      <t>ア</t>
    </rPh>
    <rPh sb="27" eb="29">
      <t>ニチギン</t>
    </rPh>
    <rPh sb="30" eb="32">
      <t>タンキ</t>
    </rPh>
    <rPh sb="41" eb="43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</si>
</sst>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yyyy&quot;年&quot;m&quot;月&quot;d&quot;日&quot;;@"/>
    <numFmt numFmtId="177" formatCode="#,##0_);[Red]\(#,##0\)"/>
    <numFmt numFmtId="178" formatCode="#,##0_ "/>
    <numFmt numFmtId="179" formatCode="0_ "/>
    <numFmt numFmtId="180" formatCode="0.000%"/>
    <numFmt numFmtId="181" formatCode="0.000_ "/>
    <numFmt numFmtId="182" formatCode="#,##0.000_ "/>
  </numFmts>
  <fonts count="11">
    <font>
      <sz val="11"/>
      <color theme="1"/>
      <name val="Yu 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Yu Gothic"/>
      <family val="2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180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5" fillId="0" borderId="1" xfId="0" applyFont="1" applyBorder="1">
      <alignment vertical="center"/>
    </xf>
    <xf numFmtId="180" fontId="4" fillId="5" borderId="5" xfId="0" applyNumberFormat="1" applyFont="1" applyFill="1" applyBorder="1" applyAlignment="1">
      <alignment vertical="center"/>
    </xf>
    <xf numFmtId="177" fontId="4" fillId="0" borderId="0" xfId="0" applyNumberFormat="1" applyFont="1">
      <alignment vertical="center"/>
    </xf>
    <xf numFmtId="182" fontId="4" fillId="2" borderId="1" xfId="0" applyNumberFormat="1" applyFont="1" applyFill="1" applyBorder="1" applyAlignment="1" applyProtection="1">
      <alignment vertical="center"/>
      <protection locked="0"/>
    </xf>
    <xf numFmtId="177" fontId="5" fillId="0" borderId="1" xfId="0" applyNumberFormat="1" applyFont="1" applyBorder="1">
      <alignment vertical="center"/>
    </xf>
    <xf numFmtId="177" fontId="0" fillId="5" borderId="1" xfId="0" applyNumberFormat="1" applyFill="1" applyBorder="1">
      <alignment vertical="center"/>
    </xf>
    <xf numFmtId="177" fontId="0" fillId="0" borderId="0" xfId="0" applyNumberFormat="1">
      <alignment vertical="center"/>
    </xf>
    <xf numFmtId="179" fontId="4" fillId="0" borderId="0" xfId="0" applyNumberFormat="1" applyFont="1">
      <alignment vertical="center"/>
    </xf>
    <xf numFmtId="0" fontId="4" fillId="5" borderId="1" xfId="0" applyFont="1" applyFill="1" applyBorder="1" applyProtection="1">
      <alignment vertical="center"/>
    </xf>
    <xf numFmtId="0" fontId="4" fillId="5" borderId="3" xfId="0" applyFont="1" applyFill="1" applyBorder="1" applyProtection="1">
      <alignment vertical="center"/>
    </xf>
    <xf numFmtId="0" fontId="4" fillId="5" borderId="7" xfId="0" applyFont="1" applyFill="1" applyBorder="1" applyProtection="1">
      <alignment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0" borderId="11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5" borderId="1" xfId="0" applyFont="1" applyFill="1" applyBorder="1" applyAlignment="1" applyProtection="1">
      <alignment vertical="center"/>
    </xf>
    <xf numFmtId="177" fontId="4" fillId="5" borderId="1" xfId="0" applyNumberFormat="1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horizontal="right" vertical="center"/>
    </xf>
    <xf numFmtId="177" fontId="0" fillId="0" borderId="0" xfId="0" applyNumberFormat="1" applyBorder="1">
      <alignment vertical="center"/>
    </xf>
    <xf numFmtId="177" fontId="4" fillId="0" borderId="1" xfId="0" applyNumberFormat="1" applyFont="1" applyBorder="1">
      <alignment vertical="center"/>
    </xf>
    <xf numFmtId="0" fontId="0" fillId="5" borderId="11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177" fontId="7" fillId="4" borderId="1" xfId="0" applyNumberFormat="1" applyFont="1" applyFill="1" applyBorder="1" applyAlignment="1">
      <alignment vertical="center" wrapText="1"/>
    </xf>
    <xf numFmtId="177" fontId="7" fillId="6" borderId="1" xfId="0" applyNumberFormat="1" applyFont="1" applyFill="1" applyBorder="1" applyAlignment="1">
      <alignment vertical="center" wrapText="1"/>
    </xf>
    <xf numFmtId="177" fontId="0" fillId="4" borderId="1" xfId="0" applyNumberFormat="1" applyFill="1" applyBorder="1">
      <alignment vertical="center"/>
    </xf>
    <xf numFmtId="177" fontId="0" fillId="6" borderId="1" xfId="0" applyNumberFormat="1" applyFill="1" applyBorder="1">
      <alignment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" fontId="4" fillId="7" borderId="4" xfId="0" applyNumberFormat="1" applyFont="1" applyFill="1" applyBorder="1" applyAlignment="1">
      <alignment horizontal="center" vertical="center"/>
    </xf>
    <xf numFmtId="3" fontId="4" fillId="7" borderId="6" xfId="0" applyNumberFormat="1" applyFont="1" applyFill="1" applyBorder="1" applyAlignment="1">
      <alignment horizontal="center" vertical="center"/>
    </xf>
    <xf numFmtId="3" fontId="4" fillId="7" borderId="5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 applyProtection="1">
      <alignment horizontal="center" vertical="center"/>
      <protection locked="0"/>
    </xf>
    <xf numFmtId="178" fontId="4" fillId="5" borderId="1" xfId="0" applyNumberFormat="1" applyFont="1" applyFill="1" applyBorder="1" applyAlignment="1" applyProtection="1">
      <alignment horizontal="center" vertical="center" shrinkToFit="1"/>
    </xf>
    <xf numFmtId="177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</xf>
    <xf numFmtId="179" fontId="4" fillId="0" borderId="4" xfId="0" applyNumberFormat="1" applyFont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right" vertical="center"/>
    </xf>
    <xf numFmtId="178" fontId="4" fillId="7" borderId="1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177" fontId="4" fillId="4" borderId="5" xfId="0" applyNumberFormat="1" applyFont="1" applyFill="1" applyBorder="1" applyAlignment="1">
      <alignment horizontal="center" vertical="center"/>
    </xf>
    <xf numFmtId="177" fontId="4" fillId="6" borderId="4" xfId="0" applyNumberFormat="1" applyFont="1" applyFill="1" applyBorder="1" applyAlignment="1">
      <alignment horizontal="center" vertical="center"/>
    </xf>
    <xf numFmtId="177" fontId="4" fillId="6" borderId="5" xfId="0" applyNumberFormat="1" applyFont="1" applyFill="1" applyBorder="1" applyAlignment="1">
      <alignment horizontal="center" vertical="center"/>
    </xf>
    <xf numFmtId="177" fontId="4" fillId="6" borderId="1" xfId="0" applyNumberFormat="1" applyFont="1" applyFill="1" applyBorder="1" applyAlignment="1">
      <alignment horizontal="center" vertical="center"/>
    </xf>
    <xf numFmtId="181" fontId="4" fillId="5" borderId="4" xfId="0" applyNumberFormat="1" applyFont="1" applyFill="1" applyBorder="1" applyAlignment="1">
      <alignment horizontal="center" vertical="center"/>
    </xf>
    <xf numFmtId="181" fontId="4" fillId="5" borderId="6" xfId="0" applyNumberFormat="1" applyFont="1" applyFill="1" applyBorder="1" applyAlignment="1">
      <alignment horizontal="center" vertical="center"/>
    </xf>
    <xf numFmtId="177" fontId="4" fillId="5" borderId="4" xfId="0" applyNumberFormat="1" applyFont="1" applyFill="1" applyBorder="1" applyAlignment="1">
      <alignment horizontal="center" vertical="center"/>
    </xf>
    <xf numFmtId="177" fontId="4" fillId="5" borderId="5" xfId="0" applyNumberFormat="1" applyFont="1" applyFill="1" applyBorder="1" applyAlignment="1">
      <alignment horizontal="center" vertical="center"/>
    </xf>
    <xf numFmtId="177" fontId="0" fillId="5" borderId="4" xfId="0" applyNumberFormat="1" applyFill="1" applyBorder="1" applyAlignment="1">
      <alignment horizontal="center" vertical="center"/>
    </xf>
    <xf numFmtId="177" fontId="0" fillId="5" borderId="5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8" fontId="4" fillId="5" borderId="1" xfId="0" applyNumberFormat="1" applyFont="1" applyFill="1" applyBorder="1" applyAlignment="1">
      <alignment horizontal="center" vertical="center"/>
    </xf>
    <xf numFmtId="9" fontId="4" fillId="5" borderId="1" xfId="0" applyNumberFormat="1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5">
    <cellStyle name="パーセント 2" xfId="4"/>
    <cellStyle name="桁区切り 2" xfId="3"/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91"/>
  <sheetViews>
    <sheetView tabSelected="1" workbookViewId="0">
      <selection activeCell="H5" sqref="H5:J5"/>
    </sheetView>
  </sheetViews>
  <sheetFormatPr defaultRowHeight="13.5"/>
  <cols>
    <col min="1" max="1" width="11.25" style="1" customWidth="1"/>
    <col min="2" max="2" width="16.625" style="4" customWidth="1"/>
    <col min="3" max="5" width="6.25" style="1" customWidth="1"/>
    <col min="6" max="6" width="4.75" style="10" customWidth="1"/>
    <col min="7" max="7" width="5.875" style="5" customWidth="1"/>
    <col min="8" max="8" width="6.125" style="5" customWidth="1"/>
    <col min="9" max="9" width="4.875" style="1" customWidth="1"/>
    <col min="10" max="10" width="8.25" style="1" customWidth="1"/>
    <col min="11" max="11" width="3.875" style="1" customWidth="1"/>
    <col min="12" max="12" width="9" style="1"/>
    <col min="13" max="13" width="8.75" style="1" bestFit="1" customWidth="1"/>
    <col min="14" max="16384" width="9" style="1"/>
  </cols>
  <sheetData>
    <row r="1" spans="1:17" ht="29.25" customHeight="1">
      <c r="A1" s="44" t="s">
        <v>25</v>
      </c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5"/>
      <c r="L1" s="20"/>
      <c r="M1" s="21"/>
      <c r="N1" s="21"/>
      <c r="O1" s="21"/>
      <c r="P1" s="21"/>
      <c r="Q1" s="21"/>
    </row>
    <row r="2" spans="1:17" ht="29.25" customHeight="1">
      <c r="A2" s="45"/>
      <c r="B2" s="36" t="s">
        <v>37</v>
      </c>
      <c r="C2" s="36"/>
      <c r="D2" s="36"/>
      <c r="E2" s="36"/>
      <c r="F2" s="36"/>
      <c r="G2" s="36"/>
      <c r="H2" s="36"/>
      <c r="I2" s="36"/>
      <c r="J2" s="36"/>
      <c r="K2" s="37"/>
      <c r="L2" s="21"/>
      <c r="M2" s="19"/>
      <c r="N2" s="19"/>
      <c r="O2" s="19"/>
      <c r="P2" s="19"/>
      <c r="Q2" s="21"/>
    </row>
    <row r="3" spans="1:17" ht="22.5" customHeight="1">
      <c r="A3" s="41" t="s">
        <v>39</v>
      </c>
      <c r="B3" s="42"/>
      <c r="C3" s="42"/>
      <c r="D3" s="42"/>
      <c r="E3" s="42"/>
      <c r="F3" s="42"/>
      <c r="G3" s="42"/>
      <c r="H3" s="42"/>
      <c r="I3" s="42"/>
      <c r="J3" s="42"/>
      <c r="K3" s="43"/>
      <c r="L3" s="21"/>
      <c r="M3" s="19"/>
      <c r="N3" s="19"/>
      <c r="O3" s="19"/>
      <c r="P3" s="19"/>
      <c r="Q3" s="21"/>
    </row>
    <row r="4" spans="1:17" ht="22.5" customHeight="1">
      <c r="A4" s="16" t="s">
        <v>0</v>
      </c>
      <c r="B4" s="51">
        <v>4000000</v>
      </c>
      <c r="C4" s="51"/>
      <c r="D4" s="51"/>
      <c r="E4" s="51"/>
      <c r="F4" s="23" t="s">
        <v>23</v>
      </c>
      <c r="G4" s="52" t="s">
        <v>38</v>
      </c>
      <c r="H4" s="52"/>
      <c r="I4" s="52"/>
      <c r="J4" s="11">
        <v>1.4750000000000001</v>
      </c>
      <c r="K4" s="22" t="s">
        <v>18</v>
      </c>
      <c r="L4" s="21"/>
      <c r="M4" s="19"/>
      <c r="N4" s="19"/>
      <c r="O4" s="19"/>
      <c r="P4" s="19"/>
      <c r="Q4" s="21"/>
    </row>
    <row r="5" spans="1:17" ht="22.5" customHeight="1">
      <c r="A5" s="16" t="s">
        <v>1</v>
      </c>
      <c r="B5" s="46">
        <v>2020</v>
      </c>
      <c r="C5" s="46"/>
      <c r="D5" s="16" t="s">
        <v>9</v>
      </c>
      <c r="E5" s="46">
        <v>1</v>
      </c>
      <c r="F5" s="46"/>
      <c r="G5" s="24" t="s">
        <v>10</v>
      </c>
      <c r="H5" s="46">
        <v>10</v>
      </c>
      <c r="I5" s="46"/>
      <c r="J5" s="46"/>
      <c r="K5" s="16" t="s">
        <v>11</v>
      </c>
      <c r="L5" s="21"/>
      <c r="M5" s="15"/>
      <c r="Q5" s="21"/>
    </row>
    <row r="6" spans="1:17" ht="22.5" customHeight="1">
      <c r="A6" s="16" t="s">
        <v>2</v>
      </c>
      <c r="B6" s="53">
        <v>120</v>
      </c>
      <c r="C6" s="53"/>
      <c r="D6" s="16" t="s">
        <v>12</v>
      </c>
      <c r="E6" s="16" t="s">
        <v>3</v>
      </c>
      <c r="F6" s="46">
        <v>1.4750000000000001</v>
      </c>
      <c r="G6" s="46"/>
      <c r="H6" s="46"/>
      <c r="I6" s="46"/>
      <c r="J6" s="46"/>
      <c r="K6" s="16" t="s">
        <v>13</v>
      </c>
      <c r="L6" s="21"/>
      <c r="Q6" s="21"/>
    </row>
    <row r="7" spans="1:17" ht="22.5" customHeight="1">
      <c r="A7" s="16" t="s">
        <v>27</v>
      </c>
      <c r="B7" s="53">
        <v>0</v>
      </c>
      <c r="C7" s="53"/>
      <c r="D7" s="16" t="s">
        <v>28</v>
      </c>
      <c r="E7" s="17"/>
      <c r="F7" s="54"/>
      <c r="G7" s="54"/>
      <c r="H7" s="54"/>
      <c r="I7" s="54"/>
      <c r="J7" s="54"/>
      <c r="K7" s="18"/>
      <c r="L7" s="21"/>
      <c r="Q7" s="21"/>
    </row>
    <row r="8" spans="1:17">
      <c r="A8" s="55" t="s">
        <v>24</v>
      </c>
      <c r="B8" s="56"/>
      <c r="C8" s="56"/>
      <c r="D8" s="56"/>
      <c r="E8" s="56"/>
      <c r="F8" s="56"/>
      <c r="G8" s="56"/>
      <c r="H8" s="56"/>
      <c r="I8" s="56"/>
      <c r="J8" s="56"/>
      <c r="K8" s="57"/>
      <c r="L8" s="21"/>
      <c r="Q8" s="21"/>
    </row>
    <row r="9" spans="1:17">
      <c r="A9" s="58"/>
      <c r="B9" s="59"/>
      <c r="C9" s="59"/>
      <c r="D9" s="59"/>
      <c r="E9" s="59"/>
      <c r="F9" s="59"/>
      <c r="G9" s="59"/>
      <c r="H9" s="59"/>
      <c r="I9" s="59"/>
      <c r="J9" s="59"/>
      <c r="K9" s="60"/>
      <c r="L9" s="21"/>
      <c r="Q9" s="21"/>
    </row>
    <row r="10" spans="1:17" ht="23.25" customHeight="1">
      <c r="A10" s="62" t="s">
        <v>14</v>
      </c>
      <c r="B10" s="62"/>
      <c r="C10" s="63">
        <f>SUM(C12:D131)</f>
        <v>4297458.333333334</v>
      </c>
      <c r="D10" s="64"/>
      <c r="E10" s="48" t="s">
        <v>34</v>
      </c>
      <c r="F10" s="49"/>
      <c r="G10" s="49"/>
      <c r="H10" s="50"/>
      <c r="I10" s="65">
        <f>SUM(G12:H191)</f>
        <v>297458.33333333262</v>
      </c>
      <c r="J10" s="65"/>
      <c r="K10" s="65"/>
    </row>
    <row r="11" spans="1:17">
      <c r="A11" s="2" t="s">
        <v>4</v>
      </c>
      <c r="B11" s="3" t="s">
        <v>5</v>
      </c>
      <c r="C11" s="47" t="s">
        <v>6</v>
      </c>
      <c r="D11" s="47"/>
      <c r="E11" s="47" t="s">
        <v>7</v>
      </c>
      <c r="F11" s="47"/>
      <c r="G11" s="47" t="s">
        <v>8</v>
      </c>
      <c r="H11" s="47"/>
      <c r="I11" s="47" t="s">
        <v>30</v>
      </c>
      <c r="J11" s="47"/>
      <c r="K11" s="47"/>
    </row>
    <row r="12" spans="1:17">
      <c r="A12" s="26">
        <f>B6-B6+1</f>
        <v>1</v>
      </c>
      <c r="B12" s="3">
        <f>IFERROR(DATE($B$5,$E$5,$H$5),"")</f>
        <v>43840</v>
      </c>
      <c r="C12" s="38">
        <f>IFERROR(E12+G12,"")</f>
        <v>38250</v>
      </c>
      <c r="D12" s="38"/>
      <c r="E12" s="61">
        <f>IFERROR(IF($B$7&gt;=A12,0,$B$4/($B$6-$B$7)),"")</f>
        <v>33333.333333333336</v>
      </c>
      <c r="F12" s="40"/>
      <c r="G12" s="39">
        <f>IF($B$7&gt;=A11,$B$4*($F$6/100)/12,($B$4*($F$6/100))/12)</f>
        <v>4916.666666666667</v>
      </c>
      <c r="H12" s="39"/>
      <c r="I12" s="38">
        <f>IFERROR(IF($B$7&gt;=A12,$B$4,$B$4-($B$4/$B$6)),"")</f>
        <v>3966666.6666666665</v>
      </c>
      <c r="J12" s="38"/>
      <c r="K12" s="38"/>
    </row>
    <row r="13" spans="1:17">
      <c r="A13" s="26">
        <f>IFERROR(IF(A12+1&gt;$B$6,"",A12+1),"")</f>
        <v>2</v>
      </c>
      <c r="B13" s="3">
        <f t="shared" ref="B13:B77" si="0">IFERROR(IF(A12&gt;=$B$6,"",EDATE(B12,1)),"")</f>
        <v>43871</v>
      </c>
      <c r="C13" s="38">
        <f t="shared" ref="C13:C71" si="1">IFERROR(IF(E13+G13=E13,"",E13+G13),"")</f>
        <v>38209.027777777781</v>
      </c>
      <c r="D13" s="38"/>
      <c r="E13" s="39">
        <f>IFERROR(IF(SUM($E$12:F12)&gt;=$B$4-0.1,"",IF($B$7&gt;=A13,0,$B$4/($B$6-$B$7))),"")</f>
        <v>33333.333333333336</v>
      </c>
      <c r="F13" s="40"/>
      <c r="G13" s="39">
        <f t="shared" ref="G13:G59" si="2">IFERROR(IF($B$7&gt;=A13,$B$4*($F$6/100)/12,IF(A12&gt;=$B$6,"",(I12*($F$6/100))/12)),"")</f>
        <v>4875.6944444444443</v>
      </c>
      <c r="H13" s="39"/>
      <c r="I13" s="38">
        <f t="shared" ref="I13:I40" si="3">IFERROR(IF(IF($B$7&gt;=A13,$B$4,I12-E13)&lt;0,0,IF($B$7&gt;=A13,$B$4,I12-E13)),"")</f>
        <v>3933333.333333333</v>
      </c>
      <c r="J13" s="38"/>
      <c r="K13" s="38"/>
    </row>
    <row r="14" spans="1:17">
      <c r="A14" s="26">
        <f t="shared" ref="A14:A77" si="4">IFERROR(IF(A13+1&gt;$B$6,"",A13+1),"")</f>
        <v>3</v>
      </c>
      <c r="B14" s="3">
        <f t="shared" si="0"/>
        <v>43900</v>
      </c>
      <c r="C14" s="38">
        <f t="shared" si="1"/>
        <v>38168.055555555555</v>
      </c>
      <c r="D14" s="38"/>
      <c r="E14" s="39">
        <f>IFERROR(IF(SUM($E$12:F13)&gt;=$B$4-0.1,"",IF($B$7&gt;=A14,0,$B$4/($B$6-$B$7))),"")</f>
        <v>33333.333333333336</v>
      </c>
      <c r="F14" s="40"/>
      <c r="G14" s="39">
        <f t="shared" si="2"/>
        <v>4834.7222222222217</v>
      </c>
      <c r="H14" s="39"/>
      <c r="I14" s="38">
        <f t="shared" si="3"/>
        <v>3899999.9999999995</v>
      </c>
      <c r="J14" s="38"/>
      <c r="K14" s="38"/>
    </row>
    <row r="15" spans="1:17">
      <c r="A15" s="26">
        <f t="shared" si="4"/>
        <v>4</v>
      </c>
      <c r="B15" s="3">
        <f t="shared" si="0"/>
        <v>43931</v>
      </c>
      <c r="C15" s="38">
        <f t="shared" si="1"/>
        <v>38127.083333333336</v>
      </c>
      <c r="D15" s="38"/>
      <c r="E15" s="39">
        <f>IFERROR(IF(SUM($E$12:F14)&gt;=$B$4-0.1,"",IF($B$7&gt;=A15,0,$B$4/($B$6-$B$7))),"")</f>
        <v>33333.333333333336</v>
      </c>
      <c r="F15" s="40"/>
      <c r="G15" s="39">
        <f t="shared" si="2"/>
        <v>4793.75</v>
      </c>
      <c r="H15" s="39"/>
      <c r="I15" s="38">
        <f t="shared" si="3"/>
        <v>3866666.666666666</v>
      </c>
      <c r="J15" s="38"/>
      <c r="K15" s="38"/>
    </row>
    <row r="16" spans="1:17">
      <c r="A16" s="26">
        <f t="shared" si="4"/>
        <v>5</v>
      </c>
      <c r="B16" s="3">
        <f t="shared" si="0"/>
        <v>43961</v>
      </c>
      <c r="C16" s="38">
        <f t="shared" si="1"/>
        <v>38086.111111111109</v>
      </c>
      <c r="D16" s="38"/>
      <c r="E16" s="39">
        <f>IFERROR(IF(SUM($E$12:F15)&gt;=$B$4-0.1,"",IF($B$7&gt;=A16,0,$B$4/($B$6-$B$7))),"")</f>
        <v>33333.333333333336</v>
      </c>
      <c r="F16" s="40"/>
      <c r="G16" s="39">
        <f t="shared" si="2"/>
        <v>4752.7777777777774</v>
      </c>
      <c r="H16" s="39"/>
      <c r="I16" s="38">
        <f t="shared" si="3"/>
        <v>3833333.3333333326</v>
      </c>
      <c r="J16" s="38"/>
      <c r="K16" s="38"/>
    </row>
    <row r="17" spans="1:11">
      <c r="A17" s="26">
        <f t="shared" si="4"/>
        <v>6</v>
      </c>
      <c r="B17" s="3">
        <f t="shared" si="0"/>
        <v>43992</v>
      </c>
      <c r="C17" s="38">
        <f t="shared" si="1"/>
        <v>38045.138888888891</v>
      </c>
      <c r="D17" s="38"/>
      <c r="E17" s="39">
        <f>IFERROR(IF(SUM($E$12:F16)&gt;=$B$4-0.1,"",IF($B$7&gt;=A17,0,$B$4/($B$6-$B$7))),"")</f>
        <v>33333.333333333336</v>
      </c>
      <c r="F17" s="40"/>
      <c r="G17" s="39">
        <f t="shared" si="2"/>
        <v>4711.8055555555547</v>
      </c>
      <c r="H17" s="39"/>
      <c r="I17" s="38">
        <f t="shared" si="3"/>
        <v>3799999.9999999991</v>
      </c>
      <c r="J17" s="38"/>
      <c r="K17" s="38"/>
    </row>
    <row r="18" spans="1:11">
      <c r="A18" s="26">
        <f t="shared" si="4"/>
        <v>7</v>
      </c>
      <c r="B18" s="3">
        <f t="shared" si="0"/>
        <v>44022</v>
      </c>
      <c r="C18" s="38">
        <f t="shared" si="1"/>
        <v>38004.166666666672</v>
      </c>
      <c r="D18" s="38"/>
      <c r="E18" s="39">
        <f>IFERROR(IF(SUM($E$12:F17)&gt;=$B$4-0.1,"",IF($B$7&gt;=A18,0,$B$4/($B$6-$B$7))),"")</f>
        <v>33333.333333333336</v>
      </c>
      <c r="F18" s="40"/>
      <c r="G18" s="39">
        <f t="shared" si="2"/>
        <v>4670.833333333333</v>
      </c>
      <c r="H18" s="39"/>
      <c r="I18" s="38">
        <f t="shared" si="3"/>
        <v>3766666.6666666656</v>
      </c>
      <c r="J18" s="38"/>
      <c r="K18" s="38"/>
    </row>
    <row r="19" spans="1:11">
      <c r="A19" s="26">
        <f t="shared" si="4"/>
        <v>8</v>
      </c>
      <c r="B19" s="3">
        <f t="shared" si="0"/>
        <v>44053</v>
      </c>
      <c r="C19" s="38">
        <f t="shared" si="1"/>
        <v>37963.194444444445</v>
      </c>
      <c r="D19" s="38"/>
      <c r="E19" s="39">
        <f>IFERROR(IF(SUM($E$12:F18)&gt;=$B$4-0.1,"",IF($B$7&gt;=A19,0,$B$4/($B$6-$B$7))),"")</f>
        <v>33333.333333333336</v>
      </c>
      <c r="F19" s="40"/>
      <c r="G19" s="39">
        <f t="shared" si="2"/>
        <v>4629.8611111111104</v>
      </c>
      <c r="H19" s="39"/>
      <c r="I19" s="38">
        <f t="shared" si="3"/>
        <v>3733333.3333333321</v>
      </c>
      <c r="J19" s="38"/>
      <c r="K19" s="38"/>
    </row>
    <row r="20" spans="1:11">
      <c r="A20" s="26">
        <f t="shared" si="4"/>
        <v>9</v>
      </c>
      <c r="B20" s="3">
        <f t="shared" si="0"/>
        <v>44084</v>
      </c>
      <c r="C20" s="38">
        <f t="shared" si="1"/>
        <v>37922.222222222226</v>
      </c>
      <c r="D20" s="38"/>
      <c r="E20" s="39">
        <f>IFERROR(IF(SUM($E$12:F19)&gt;=$B$4-0.1,"",IF($B$7&gt;=A20,0,$B$4/($B$6-$B$7))),"")</f>
        <v>33333.333333333336</v>
      </c>
      <c r="F20" s="40"/>
      <c r="G20" s="39">
        <f t="shared" si="2"/>
        <v>4588.8888888888878</v>
      </c>
      <c r="H20" s="39"/>
      <c r="I20" s="38">
        <f t="shared" si="3"/>
        <v>3699999.9999999986</v>
      </c>
      <c r="J20" s="38"/>
      <c r="K20" s="38"/>
    </row>
    <row r="21" spans="1:11">
      <c r="A21" s="26">
        <f t="shared" si="4"/>
        <v>10</v>
      </c>
      <c r="B21" s="3">
        <f t="shared" si="0"/>
        <v>44114</v>
      </c>
      <c r="C21" s="38">
        <f t="shared" si="1"/>
        <v>37881.25</v>
      </c>
      <c r="D21" s="38"/>
      <c r="E21" s="39">
        <f>IFERROR(IF(SUM($E$12:F20)&gt;=$B$4-0.1,"",IF($B$7&gt;=A21,0,$B$4/($B$6-$B$7))),"")</f>
        <v>33333.333333333336</v>
      </c>
      <c r="F21" s="40"/>
      <c r="G21" s="39">
        <f t="shared" si="2"/>
        <v>4547.9166666666652</v>
      </c>
      <c r="H21" s="39"/>
      <c r="I21" s="38">
        <f t="shared" si="3"/>
        <v>3666666.6666666651</v>
      </c>
      <c r="J21" s="38"/>
      <c r="K21" s="38"/>
    </row>
    <row r="22" spans="1:11">
      <c r="A22" s="26">
        <f t="shared" si="4"/>
        <v>11</v>
      </c>
      <c r="B22" s="3">
        <f t="shared" si="0"/>
        <v>44145</v>
      </c>
      <c r="C22" s="38">
        <f t="shared" si="1"/>
        <v>37840.277777777781</v>
      </c>
      <c r="D22" s="38"/>
      <c r="E22" s="39">
        <f>IFERROR(IF(SUM($E$12:F21)&gt;=$B$4-0.1,"",IF($B$7&gt;=A22,0,$B$4/($B$6-$B$7))),"")</f>
        <v>33333.333333333336</v>
      </c>
      <c r="F22" s="40"/>
      <c r="G22" s="39">
        <f t="shared" si="2"/>
        <v>4506.9444444444425</v>
      </c>
      <c r="H22" s="39"/>
      <c r="I22" s="38">
        <f t="shared" si="3"/>
        <v>3633333.3333333316</v>
      </c>
      <c r="J22" s="38"/>
      <c r="K22" s="38"/>
    </row>
    <row r="23" spans="1:11">
      <c r="A23" s="26">
        <f t="shared" si="4"/>
        <v>12</v>
      </c>
      <c r="B23" s="3">
        <f t="shared" si="0"/>
        <v>44175</v>
      </c>
      <c r="C23" s="38">
        <f t="shared" si="1"/>
        <v>37799.305555555555</v>
      </c>
      <c r="D23" s="38"/>
      <c r="E23" s="39">
        <f>IFERROR(IF(SUM($E$12:F22)&gt;=$B$4-0.1,"",IF($B$7&gt;=A23,0,$B$4/($B$6-$B$7))),"")</f>
        <v>33333.333333333336</v>
      </c>
      <c r="F23" s="40"/>
      <c r="G23" s="39">
        <f t="shared" si="2"/>
        <v>4465.9722222222199</v>
      </c>
      <c r="H23" s="39"/>
      <c r="I23" s="38">
        <f t="shared" si="3"/>
        <v>3599999.9999999981</v>
      </c>
      <c r="J23" s="38"/>
      <c r="K23" s="38"/>
    </row>
    <row r="24" spans="1:11">
      <c r="A24" s="26">
        <f t="shared" si="4"/>
        <v>13</v>
      </c>
      <c r="B24" s="3">
        <f t="shared" si="0"/>
        <v>44206</v>
      </c>
      <c r="C24" s="38">
        <f t="shared" si="1"/>
        <v>37758.333333333336</v>
      </c>
      <c r="D24" s="38"/>
      <c r="E24" s="39">
        <f>IFERROR(IF(SUM($E$12:F23)&gt;=$B$4-0.1,"",IF($B$7&gt;=A24,0,$B$4/($B$6-$B$7))),"")</f>
        <v>33333.333333333336</v>
      </c>
      <c r="F24" s="40"/>
      <c r="G24" s="39">
        <f t="shared" si="2"/>
        <v>4424.9999999999982</v>
      </c>
      <c r="H24" s="39"/>
      <c r="I24" s="38">
        <f t="shared" si="3"/>
        <v>3566666.6666666646</v>
      </c>
      <c r="J24" s="38"/>
      <c r="K24" s="38"/>
    </row>
    <row r="25" spans="1:11">
      <c r="A25" s="26">
        <f t="shared" si="4"/>
        <v>14</v>
      </c>
      <c r="B25" s="3">
        <f t="shared" si="0"/>
        <v>44237</v>
      </c>
      <c r="C25" s="38">
        <f t="shared" si="1"/>
        <v>37717.361111111109</v>
      </c>
      <c r="D25" s="38"/>
      <c r="E25" s="39">
        <f>IFERROR(IF(SUM($E$12:F24)&gt;=$B$4-0.1,"",IF($B$7&gt;=A25,0,$B$4/($B$6-$B$7))),"")</f>
        <v>33333.333333333336</v>
      </c>
      <c r="F25" s="40"/>
      <c r="G25" s="39">
        <f t="shared" si="2"/>
        <v>4384.0277777777756</v>
      </c>
      <c r="H25" s="39"/>
      <c r="I25" s="38">
        <f t="shared" si="3"/>
        <v>3533333.3333333312</v>
      </c>
      <c r="J25" s="38"/>
      <c r="K25" s="38"/>
    </row>
    <row r="26" spans="1:11">
      <c r="A26" s="26">
        <f t="shared" si="4"/>
        <v>15</v>
      </c>
      <c r="B26" s="3">
        <f t="shared" si="0"/>
        <v>44265</v>
      </c>
      <c r="C26" s="38">
        <f t="shared" si="1"/>
        <v>37676.388888888891</v>
      </c>
      <c r="D26" s="38"/>
      <c r="E26" s="39">
        <f>IFERROR(IF(SUM($E$12:F25)&gt;=$B$4-0.1,"",IF($B$7&gt;=A26,0,$B$4/($B$6-$B$7))),"")</f>
        <v>33333.333333333336</v>
      </c>
      <c r="F26" s="40"/>
      <c r="G26" s="39">
        <f t="shared" si="2"/>
        <v>4343.0555555555529</v>
      </c>
      <c r="H26" s="39"/>
      <c r="I26" s="38">
        <f t="shared" si="3"/>
        <v>3499999.9999999977</v>
      </c>
      <c r="J26" s="38"/>
      <c r="K26" s="38"/>
    </row>
    <row r="27" spans="1:11">
      <c r="A27" s="26">
        <f t="shared" si="4"/>
        <v>16</v>
      </c>
      <c r="B27" s="3">
        <f t="shared" si="0"/>
        <v>44296</v>
      </c>
      <c r="C27" s="38">
        <f t="shared" si="1"/>
        <v>37635.416666666664</v>
      </c>
      <c r="D27" s="38"/>
      <c r="E27" s="39">
        <f>IFERROR(IF(SUM($E$12:F26)&gt;=$B$4-0.1,"",IF($B$7&gt;=A27,0,$B$4/($B$6-$B$7))),"")</f>
        <v>33333.333333333336</v>
      </c>
      <c r="F27" s="40"/>
      <c r="G27" s="39">
        <f t="shared" si="2"/>
        <v>4302.0833333333312</v>
      </c>
      <c r="H27" s="39"/>
      <c r="I27" s="38">
        <f t="shared" si="3"/>
        <v>3466666.6666666642</v>
      </c>
      <c r="J27" s="38"/>
      <c r="K27" s="38"/>
    </row>
    <row r="28" spans="1:11">
      <c r="A28" s="26">
        <f t="shared" si="4"/>
        <v>17</v>
      </c>
      <c r="B28" s="3">
        <f t="shared" si="0"/>
        <v>44326</v>
      </c>
      <c r="C28" s="38">
        <f t="shared" si="1"/>
        <v>37594.444444444445</v>
      </c>
      <c r="D28" s="38"/>
      <c r="E28" s="39">
        <f>IFERROR(IF(SUM($E$12:F27)&gt;=$B$4-0.1,"",IF($B$7&gt;=A28,0,$B$4/($B$6-$B$7))),"")</f>
        <v>33333.333333333336</v>
      </c>
      <c r="F28" s="40"/>
      <c r="G28" s="39">
        <f t="shared" si="2"/>
        <v>4261.1111111111086</v>
      </c>
      <c r="H28" s="39"/>
      <c r="I28" s="38">
        <f t="shared" si="3"/>
        <v>3433333.3333333307</v>
      </c>
      <c r="J28" s="38"/>
      <c r="K28" s="38"/>
    </row>
    <row r="29" spans="1:11">
      <c r="A29" s="26">
        <f t="shared" si="4"/>
        <v>18</v>
      </c>
      <c r="B29" s="3">
        <f t="shared" si="0"/>
        <v>44357</v>
      </c>
      <c r="C29" s="38">
        <f t="shared" si="1"/>
        <v>37553.472222222219</v>
      </c>
      <c r="D29" s="38"/>
      <c r="E29" s="39">
        <f>IFERROR(IF(SUM($E$12:F28)&gt;=$B$4-0.1,"",IF($B$7&gt;=A29,0,$B$4/($B$6-$B$7))),"")</f>
        <v>33333.333333333336</v>
      </c>
      <c r="F29" s="40"/>
      <c r="G29" s="39">
        <f t="shared" si="2"/>
        <v>4220.138888888886</v>
      </c>
      <c r="H29" s="39"/>
      <c r="I29" s="38">
        <f t="shared" si="3"/>
        <v>3399999.9999999972</v>
      </c>
      <c r="J29" s="38"/>
      <c r="K29" s="38"/>
    </row>
    <row r="30" spans="1:11">
      <c r="A30" s="26">
        <f t="shared" si="4"/>
        <v>19</v>
      </c>
      <c r="B30" s="3">
        <f t="shared" si="0"/>
        <v>44387</v>
      </c>
      <c r="C30" s="38">
        <f t="shared" si="1"/>
        <v>37512.5</v>
      </c>
      <c r="D30" s="38"/>
      <c r="E30" s="39">
        <f>IFERROR(IF(SUM($E$12:F29)&gt;=$B$4-0.1,"",IF($B$7&gt;=A30,0,$B$4/($B$6-$B$7))),"")</f>
        <v>33333.333333333336</v>
      </c>
      <c r="F30" s="40"/>
      <c r="G30" s="39">
        <f t="shared" si="2"/>
        <v>4179.1666666666633</v>
      </c>
      <c r="H30" s="39"/>
      <c r="I30" s="38">
        <f t="shared" si="3"/>
        <v>3366666.6666666637</v>
      </c>
      <c r="J30" s="38"/>
      <c r="K30" s="38"/>
    </row>
    <row r="31" spans="1:11">
      <c r="A31" s="26">
        <f t="shared" si="4"/>
        <v>20</v>
      </c>
      <c r="B31" s="3">
        <f t="shared" si="0"/>
        <v>44418</v>
      </c>
      <c r="C31" s="38">
        <f t="shared" si="1"/>
        <v>37471.527777777774</v>
      </c>
      <c r="D31" s="38"/>
      <c r="E31" s="39">
        <f>IFERROR(IF(SUM($E$12:F30)&gt;=$B$4-0.1,"",IF($B$7&gt;=A31,0,$B$4/($B$6-$B$7))),"")</f>
        <v>33333.333333333336</v>
      </c>
      <c r="F31" s="40"/>
      <c r="G31" s="39">
        <f t="shared" si="2"/>
        <v>4138.1944444444407</v>
      </c>
      <c r="H31" s="39"/>
      <c r="I31" s="38">
        <f t="shared" si="3"/>
        <v>3333333.3333333302</v>
      </c>
      <c r="J31" s="38"/>
      <c r="K31" s="38"/>
    </row>
    <row r="32" spans="1:11">
      <c r="A32" s="26">
        <f t="shared" si="4"/>
        <v>21</v>
      </c>
      <c r="B32" s="3">
        <f t="shared" si="0"/>
        <v>44449</v>
      </c>
      <c r="C32" s="38">
        <f t="shared" si="1"/>
        <v>37430.555555555555</v>
      </c>
      <c r="D32" s="38"/>
      <c r="E32" s="39">
        <f>IFERROR(IF(SUM($E$12:F31)&gt;=$B$4-0.1,"",IF($B$7&gt;=A32,0,$B$4/($B$6-$B$7))),"")</f>
        <v>33333.333333333336</v>
      </c>
      <c r="F32" s="40"/>
      <c r="G32" s="39">
        <f t="shared" si="2"/>
        <v>4097.2222222222181</v>
      </c>
      <c r="H32" s="39"/>
      <c r="I32" s="38">
        <f t="shared" si="3"/>
        <v>3299999.9999999967</v>
      </c>
      <c r="J32" s="38"/>
      <c r="K32" s="38"/>
    </row>
    <row r="33" spans="1:11">
      <c r="A33" s="26">
        <f t="shared" si="4"/>
        <v>22</v>
      </c>
      <c r="B33" s="3">
        <f t="shared" si="0"/>
        <v>44479</v>
      </c>
      <c r="C33" s="38">
        <f t="shared" si="1"/>
        <v>37389.583333333328</v>
      </c>
      <c r="D33" s="38"/>
      <c r="E33" s="39">
        <f>IFERROR(IF(SUM($E$12:F32)&gt;=$B$4-0.1,"",IF($B$7&gt;=A33,0,$B$4/($B$6-$B$7))),"")</f>
        <v>33333.333333333336</v>
      </c>
      <c r="F33" s="40"/>
      <c r="G33" s="39">
        <f t="shared" si="2"/>
        <v>4056.2499999999964</v>
      </c>
      <c r="H33" s="39"/>
      <c r="I33" s="38">
        <f t="shared" si="3"/>
        <v>3266666.6666666633</v>
      </c>
      <c r="J33" s="38"/>
      <c r="K33" s="38"/>
    </row>
    <row r="34" spans="1:11">
      <c r="A34" s="26">
        <f t="shared" si="4"/>
        <v>23</v>
      </c>
      <c r="B34" s="3">
        <f t="shared" si="0"/>
        <v>44510</v>
      </c>
      <c r="C34" s="38">
        <f t="shared" si="1"/>
        <v>37348.611111111109</v>
      </c>
      <c r="D34" s="38"/>
      <c r="E34" s="39">
        <f>IFERROR(IF(SUM($E$12:F33)&gt;=$B$4-0.1,"",IF($B$7&gt;=A34,0,$B$4/($B$6-$B$7))),"")</f>
        <v>33333.333333333336</v>
      </c>
      <c r="F34" s="40"/>
      <c r="G34" s="39">
        <f t="shared" si="2"/>
        <v>4015.2777777777737</v>
      </c>
      <c r="H34" s="39"/>
      <c r="I34" s="38">
        <f t="shared" si="3"/>
        <v>3233333.3333333298</v>
      </c>
      <c r="J34" s="38"/>
      <c r="K34" s="38"/>
    </row>
    <row r="35" spans="1:11">
      <c r="A35" s="26">
        <f t="shared" si="4"/>
        <v>24</v>
      </c>
      <c r="B35" s="3">
        <f t="shared" si="0"/>
        <v>44540</v>
      </c>
      <c r="C35" s="38">
        <f t="shared" si="1"/>
        <v>37307.638888888891</v>
      </c>
      <c r="D35" s="38"/>
      <c r="E35" s="39">
        <f>IFERROR(IF(SUM($E$12:F34)&gt;=$B$4-0.1,"",IF($B$7&gt;=A35,0,$B$4/($B$6-$B$7))),"")</f>
        <v>33333.333333333336</v>
      </c>
      <c r="F35" s="40"/>
      <c r="G35" s="39">
        <f t="shared" si="2"/>
        <v>3974.3055555555516</v>
      </c>
      <c r="H35" s="39"/>
      <c r="I35" s="38">
        <f t="shared" si="3"/>
        <v>3199999.9999999963</v>
      </c>
      <c r="J35" s="38"/>
      <c r="K35" s="38"/>
    </row>
    <row r="36" spans="1:11">
      <c r="A36" s="26">
        <f t="shared" si="4"/>
        <v>25</v>
      </c>
      <c r="B36" s="3">
        <f t="shared" si="0"/>
        <v>44571</v>
      </c>
      <c r="C36" s="38">
        <f t="shared" si="1"/>
        <v>37266.666666666664</v>
      </c>
      <c r="D36" s="38"/>
      <c r="E36" s="39">
        <f>IFERROR(IF(SUM($E$12:F35)&gt;=$B$4-0.1,"",IF($B$7&gt;=A36,0,$B$4/($B$6-$B$7))),"")</f>
        <v>33333.333333333336</v>
      </c>
      <c r="F36" s="40"/>
      <c r="G36" s="39">
        <f t="shared" si="2"/>
        <v>3933.3333333333289</v>
      </c>
      <c r="H36" s="39"/>
      <c r="I36" s="38">
        <f t="shared" si="3"/>
        <v>3166666.6666666628</v>
      </c>
      <c r="J36" s="38"/>
      <c r="K36" s="38"/>
    </row>
    <row r="37" spans="1:11">
      <c r="A37" s="26">
        <f t="shared" si="4"/>
        <v>26</v>
      </c>
      <c r="B37" s="3">
        <f t="shared" si="0"/>
        <v>44602</v>
      </c>
      <c r="C37" s="38">
        <f t="shared" si="1"/>
        <v>37225.694444444445</v>
      </c>
      <c r="D37" s="38"/>
      <c r="E37" s="39">
        <f>IFERROR(IF(SUM($E$12:F36)&gt;=$B$4-0.1,"",IF($B$7&gt;=A37,0,$B$4/($B$6-$B$7))),"")</f>
        <v>33333.333333333336</v>
      </c>
      <c r="F37" s="40"/>
      <c r="G37" s="39">
        <f t="shared" si="2"/>
        <v>3892.3611111111063</v>
      </c>
      <c r="H37" s="39"/>
      <c r="I37" s="38">
        <f t="shared" si="3"/>
        <v>3133333.3333333293</v>
      </c>
      <c r="J37" s="38"/>
      <c r="K37" s="38"/>
    </row>
    <row r="38" spans="1:11">
      <c r="A38" s="26">
        <f t="shared" si="4"/>
        <v>27</v>
      </c>
      <c r="B38" s="3">
        <f t="shared" si="0"/>
        <v>44630</v>
      </c>
      <c r="C38" s="38">
        <f t="shared" si="1"/>
        <v>37184.722222222219</v>
      </c>
      <c r="D38" s="38"/>
      <c r="E38" s="39">
        <f>IFERROR(IF(SUM($E$12:F37)&gt;=$B$4-0.1,"",IF($B$7&gt;=A38,0,$B$4/($B$6-$B$7))),"")</f>
        <v>33333.333333333336</v>
      </c>
      <c r="F38" s="40"/>
      <c r="G38" s="39">
        <f t="shared" si="2"/>
        <v>3851.3888888888846</v>
      </c>
      <c r="H38" s="39"/>
      <c r="I38" s="38">
        <f t="shared" si="3"/>
        <v>3099999.9999999958</v>
      </c>
      <c r="J38" s="38"/>
      <c r="K38" s="38"/>
    </row>
    <row r="39" spans="1:11">
      <c r="A39" s="26">
        <f t="shared" si="4"/>
        <v>28</v>
      </c>
      <c r="B39" s="3">
        <f t="shared" si="0"/>
        <v>44661</v>
      </c>
      <c r="C39" s="38">
        <f t="shared" si="1"/>
        <v>37143.75</v>
      </c>
      <c r="D39" s="38"/>
      <c r="E39" s="39">
        <f>IFERROR(IF(SUM($E$12:F38)&gt;=$B$4-0.1,"",IF($B$7&gt;=A39,0,$B$4/($B$6-$B$7))),"")</f>
        <v>33333.333333333336</v>
      </c>
      <c r="F39" s="40"/>
      <c r="G39" s="39">
        <f t="shared" si="2"/>
        <v>3810.416666666662</v>
      </c>
      <c r="H39" s="39"/>
      <c r="I39" s="38">
        <f t="shared" si="3"/>
        <v>3066666.6666666623</v>
      </c>
      <c r="J39" s="38"/>
      <c r="K39" s="38"/>
    </row>
    <row r="40" spans="1:11">
      <c r="A40" s="26">
        <f t="shared" si="4"/>
        <v>29</v>
      </c>
      <c r="B40" s="3">
        <f t="shared" si="0"/>
        <v>44691</v>
      </c>
      <c r="C40" s="38">
        <f t="shared" si="1"/>
        <v>37102.777777777774</v>
      </c>
      <c r="D40" s="38"/>
      <c r="E40" s="39">
        <f>IFERROR(IF(SUM($E$12:F39)&gt;=$B$4-0.1,"",IF($B$7&gt;=A40,0,$B$4/($B$6-$B$7))),"")</f>
        <v>33333.333333333336</v>
      </c>
      <c r="F40" s="40"/>
      <c r="G40" s="39">
        <f t="shared" si="2"/>
        <v>3769.4444444444393</v>
      </c>
      <c r="H40" s="39"/>
      <c r="I40" s="38">
        <f t="shared" si="3"/>
        <v>3033333.3333333288</v>
      </c>
      <c r="J40" s="38"/>
      <c r="K40" s="38"/>
    </row>
    <row r="41" spans="1:11">
      <c r="A41" s="26">
        <f t="shared" si="4"/>
        <v>30</v>
      </c>
      <c r="B41" s="3">
        <f t="shared" si="0"/>
        <v>44722</v>
      </c>
      <c r="C41" s="38">
        <f t="shared" si="1"/>
        <v>37061.805555555555</v>
      </c>
      <c r="D41" s="38"/>
      <c r="E41" s="39">
        <f>IFERROR(IF(SUM($E$12:F40)&gt;=$B$4-0.1,"",IF($B$7&gt;=A41,0,$B$4/($B$6-$B$7))),"")</f>
        <v>33333.333333333336</v>
      </c>
      <c r="F41" s="40"/>
      <c r="G41" s="39">
        <f t="shared" si="2"/>
        <v>3728.4722222222172</v>
      </c>
      <c r="H41" s="39"/>
      <c r="I41" s="38">
        <f>IFERROR(IF(IF($B$7&gt;=A41,$B$4,I40-E41)&lt;0,0,IF($B$7&gt;=A41,$B$4,I40-E41)),"")</f>
        <v>2999999.9999999953</v>
      </c>
      <c r="J41" s="38"/>
      <c r="K41" s="38"/>
    </row>
    <row r="42" spans="1:11">
      <c r="A42" s="26">
        <f t="shared" si="4"/>
        <v>31</v>
      </c>
      <c r="B42" s="3">
        <f t="shared" si="0"/>
        <v>44752</v>
      </c>
      <c r="C42" s="38">
        <f t="shared" si="1"/>
        <v>37020.833333333328</v>
      </c>
      <c r="D42" s="38"/>
      <c r="E42" s="39">
        <f>IFERROR(IF(SUM($E$12:F41)&gt;=$B$4-0.1,"",IF($B$7&gt;=A42,0,$B$4/($B$6-$B$7))),"")</f>
        <v>33333.333333333336</v>
      </c>
      <c r="F42" s="40"/>
      <c r="G42" s="39">
        <f t="shared" si="2"/>
        <v>3687.4999999999945</v>
      </c>
      <c r="H42" s="39"/>
      <c r="I42" s="38">
        <f t="shared" ref="I42:I105" si="5">IFERROR(IF(IF($B$7&gt;=A42,$B$4,I41-E42)&lt;0,0,IF($B$7&gt;=A42,$B$4,I41-E42)),"")</f>
        <v>2966666.6666666619</v>
      </c>
      <c r="J42" s="38"/>
      <c r="K42" s="38"/>
    </row>
    <row r="43" spans="1:11">
      <c r="A43" s="26">
        <f t="shared" si="4"/>
        <v>32</v>
      </c>
      <c r="B43" s="3">
        <f t="shared" si="0"/>
        <v>44783</v>
      </c>
      <c r="C43" s="38">
        <f t="shared" si="1"/>
        <v>36979.861111111109</v>
      </c>
      <c r="D43" s="38"/>
      <c r="E43" s="39">
        <f>IFERROR(IF(SUM($E$12:F42)&gt;=$B$4-0.1,"",IF($B$7&gt;=A43,0,$B$4/($B$6-$B$7))),"")</f>
        <v>33333.333333333336</v>
      </c>
      <c r="F43" s="40"/>
      <c r="G43" s="39">
        <f t="shared" si="2"/>
        <v>3646.5277777777719</v>
      </c>
      <c r="H43" s="39"/>
      <c r="I43" s="38">
        <f t="shared" si="5"/>
        <v>2933333.3333333284</v>
      </c>
      <c r="J43" s="38"/>
      <c r="K43" s="38"/>
    </row>
    <row r="44" spans="1:11">
      <c r="A44" s="26">
        <f t="shared" si="4"/>
        <v>33</v>
      </c>
      <c r="B44" s="3">
        <f t="shared" si="0"/>
        <v>44814</v>
      </c>
      <c r="C44" s="38">
        <f t="shared" si="1"/>
        <v>36938.888888888883</v>
      </c>
      <c r="D44" s="38"/>
      <c r="E44" s="39">
        <f>IFERROR(IF(SUM($E$12:F43)&gt;=$B$4-0.1,"",IF($B$7&gt;=A44,0,$B$4/($B$6-$B$7))),"")</f>
        <v>33333.333333333336</v>
      </c>
      <c r="F44" s="40"/>
      <c r="G44" s="39">
        <f t="shared" si="2"/>
        <v>3605.5555555555497</v>
      </c>
      <c r="H44" s="39"/>
      <c r="I44" s="38">
        <f t="shared" si="5"/>
        <v>2899999.9999999949</v>
      </c>
      <c r="J44" s="38"/>
      <c r="K44" s="38"/>
    </row>
    <row r="45" spans="1:11">
      <c r="A45" s="26">
        <f t="shared" si="4"/>
        <v>34</v>
      </c>
      <c r="B45" s="3">
        <f t="shared" si="0"/>
        <v>44844</v>
      </c>
      <c r="C45" s="38">
        <f t="shared" si="1"/>
        <v>36897.916666666664</v>
      </c>
      <c r="D45" s="38"/>
      <c r="E45" s="39">
        <f>IFERROR(IF(SUM($E$12:F44)&gt;=$B$4-0.1,"",IF($B$7&gt;=A45,0,$B$4/($B$6-$B$7))),"")</f>
        <v>33333.333333333336</v>
      </c>
      <c r="F45" s="40"/>
      <c r="G45" s="39">
        <f t="shared" si="2"/>
        <v>3564.5833333333271</v>
      </c>
      <c r="H45" s="39"/>
      <c r="I45" s="38">
        <f t="shared" si="5"/>
        <v>2866666.6666666614</v>
      </c>
      <c r="J45" s="38"/>
      <c r="K45" s="38"/>
    </row>
    <row r="46" spans="1:11">
      <c r="A46" s="26">
        <f t="shared" si="4"/>
        <v>35</v>
      </c>
      <c r="B46" s="3">
        <f t="shared" si="0"/>
        <v>44875</v>
      </c>
      <c r="C46" s="38">
        <f t="shared" si="1"/>
        <v>36856.944444444438</v>
      </c>
      <c r="D46" s="38"/>
      <c r="E46" s="39">
        <f>IFERROR(IF(SUM($E$12:F45)&gt;=$B$4-0.1,"",IF($B$7&gt;=A46,0,$B$4/($B$6-$B$7))),"")</f>
        <v>33333.333333333336</v>
      </c>
      <c r="F46" s="40"/>
      <c r="G46" s="39">
        <f t="shared" si="2"/>
        <v>3523.6111111111045</v>
      </c>
      <c r="H46" s="39"/>
      <c r="I46" s="38">
        <f t="shared" si="5"/>
        <v>2833333.3333333279</v>
      </c>
      <c r="J46" s="38"/>
      <c r="K46" s="38"/>
    </row>
    <row r="47" spans="1:11">
      <c r="A47" s="26">
        <f t="shared" si="4"/>
        <v>36</v>
      </c>
      <c r="B47" s="3">
        <f t="shared" si="0"/>
        <v>44905</v>
      </c>
      <c r="C47" s="38">
        <f t="shared" si="1"/>
        <v>36815.972222222219</v>
      </c>
      <c r="D47" s="38"/>
      <c r="E47" s="39">
        <f>IFERROR(IF(SUM($E$12:F46)&gt;=$B$4-0.1,"",IF($B$7&gt;=A47,0,$B$4/($B$6-$B$7))),"")</f>
        <v>33333.333333333336</v>
      </c>
      <c r="F47" s="40"/>
      <c r="G47" s="39">
        <f t="shared" si="2"/>
        <v>3482.6388888888828</v>
      </c>
      <c r="H47" s="39"/>
      <c r="I47" s="38">
        <f t="shared" si="5"/>
        <v>2799999.9999999944</v>
      </c>
      <c r="J47" s="38"/>
      <c r="K47" s="38"/>
    </row>
    <row r="48" spans="1:11">
      <c r="A48" s="26">
        <f t="shared" si="4"/>
        <v>37</v>
      </c>
      <c r="B48" s="3">
        <f t="shared" si="0"/>
        <v>44936</v>
      </c>
      <c r="C48" s="38">
        <f t="shared" si="1"/>
        <v>36774.999999999993</v>
      </c>
      <c r="D48" s="38"/>
      <c r="E48" s="39">
        <f>IFERROR(IF(SUM($E$12:F47)&gt;=$B$4-0.1,"",IF($B$7&gt;=A48,0,$B$4/($B$6-$B$7))),"")</f>
        <v>33333.333333333336</v>
      </c>
      <c r="F48" s="40"/>
      <c r="G48" s="39">
        <f t="shared" si="2"/>
        <v>3441.6666666666601</v>
      </c>
      <c r="H48" s="39"/>
      <c r="I48" s="38">
        <f t="shared" si="5"/>
        <v>2766666.6666666609</v>
      </c>
      <c r="J48" s="38"/>
      <c r="K48" s="38"/>
    </row>
    <row r="49" spans="1:11">
      <c r="A49" s="26">
        <f t="shared" si="4"/>
        <v>38</v>
      </c>
      <c r="B49" s="3">
        <f t="shared" si="0"/>
        <v>44967</v>
      </c>
      <c r="C49" s="38">
        <f t="shared" si="1"/>
        <v>36734.027777777774</v>
      </c>
      <c r="D49" s="38"/>
      <c r="E49" s="39">
        <f>IFERROR(IF(SUM($E$12:F48)&gt;=$B$4-0.1,"",IF($B$7&gt;=A49,0,$B$4/($B$6-$B$7))),"")</f>
        <v>33333.333333333336</v>
      </c>
      <c r="F49" s="40"/>
      <c r="G49" s="39">
        <f t="shared" si="2"/>
        <v>3400.6944444444375</v>
      </c>
      <c r="H49" s="39"/>
      <c r="I49" s="38">
        <f t="shared" si="5"/>
        <v>2733333.3333333274</v>
      </c>
      <c r="J49" s="38"/>
      <c r="K49" s="38"/>
    </row>
    <row r="50" spans="1:11">
      <c r="A50" s="26">
        <f t="shared" si="4"/>
        <v>39</v>
      </c>
      <c r="B50" s="3">
        <f t="shared" si="0"/>
        <v>44995</v>
      </c>
      <c r="C50" s="38">
        <f t="shared" si="1"/>
        <v>36693.055555555547</v>
      </c>
      <c r="D50" s="38"/>
      <c r="E50" s="39">
        <f>IFERROR(IF(SUM($E$12:F49)&gt;=$B$4-0.1,"",IF($B$7&gt;=A50,0,$B$4/($B$6-$B$7))),"")</f>
        <v>33333.333333333336</v>
      </c>
      <c r="F50" s="40"/>
      <c r="G50" s="39">
        <f t="shared" si="2"/>
        <v>3359.7222222222154</v>
      </c>
      <c r="H50" s="39"/>
      <c r="I50" s="38">
        <f t="shared" si="5"/>
        <v>2699999.9999999939</v>
      </c>
      <c r="J50" s="38"/>
      <c r="K50" s="38"/>
    </row>
    <row r="51" spans="1:11">
      <c r="A51" s="26">
        <f t="shared" si="4"/>
        <v>40</v>
      </c>
      <c r="B51" s="3">
        <f t="shared" si="0"/>
        <v>45026</v>
      </c>
      <c r="C51" s="38">
        <f t="shared" si="1"/>
        <v>36652.083333333328</v>
      </c>
      <c r="D51" s="38"/>
      <c r="E51" s="39">
        <f>IFERROR(IF(SUM($E$12:F50)&gt;=$B$4-0.1,"",IF($B$7&gt;=A51,0,$B$4/($B$6-$B$7))),"")</f>
        <v>33333.333333333336</v>
      </c>
      <c r="F51" s="40"/>
      <c r="G51" s="39">
        <f t="shared" si="2"/>
        <v>3318.7499999999927</v>
      </c>
      <c r="H51" s="39"/>
      <c r="I51" s="38">
        <f t="shared" si="5"/>
        <v>2666666.6666666605</v>
      </c>
      <c r="J51" s="38"/>
      <c r="K51" s="38"/>
    </row>
    <row r="52" spans="1:11">
      <c r="A52" s="26">
        <f t="shared" si="4"/>
        <v>41</v>
      </c>
      <c r="B52" s="3">
        <f t="shared" si="0"/>
        <v>45056</v>
      </c>
      <c r="C52" s="38">
        <f t="shared" si="1"/>
        <v>36611.111111111109</v>
      </c>
      <c r="D52" s="38"/>
      <c r="E52" s="39">
        <f>IFERROR(IF(SUM($E$12:F51)&gt;=$B$4-0.1,"",IF($B$7&gt;=A52,0,$B$4/($B$6-$B$7))),"")</f>
        <v>33333.333333333336</v>
      </c>
      <c r="F52" s="40"/>
      <c r="G52" s="39">
        <f t="shared" si="2"/>
        <v>3277.7777777777701</v>
      </c>
      <c r="H52" s="39"/>
      <c r="I52" s="38">
        <f t="shared" si="5"/>
        <v>2633333.333333327</v>
      </c>
      <c r="J52" s="38"/>
      <c r="K52" s="38"/>
    </row>
    <row r="53" spans="1:11">
      <c r="A53" s="26">
        <f t="shared" si="4"/>
        <v>42</v>
      </c>
      <c r="B53" s="3">
        <f t="shared" si="0"/>
        <v>45087</v>
      </c>
      <c r="C53" s="38">
        <f t="shared" si="1"/>
        <v>36570.138888888883</v>
      </c>
      <c r="D53" s="38"/>
      <c r="E53" s="39">
        <f>IFERROR(IF(SUM($E$12:F52)&gt;=$B$4-0.1,"",IF($B$7&gt;=A53,0,$B$4/($B$6-$B$7))),"")</f>
        <v>33333.333333333336</v>
      </c>
      <c r="F53" s="40"/>
      <c r="G53" s="39">
        <f t="shared" si="2"/>
        <v>3236.8055555555479</v>
      </c>
      <c r="H53" s="39"/>
      <c r="I53" s="38">
        <f t="shared" si="5"/>
        <v>2599999.9999999935</v>
      </c>
      <c r="J53" s="38"/>
      <c r="K53" s="38"/>
    </row>
    <row r="54" spans="1:11">
      <c r="A54" s="26">
        <f t="shared" si="4"/>
        <v>43</v>
      </c>
      <c r="B54" s="3">
        <f t="shared" si="0"/>
        <v>45117</v>
      </c>
      <c r="C54" s="38">
        <f t="shared" si="1"/>
        <v>36529.166666666664</v>
      </c>
      <c r="D54" s="38"/>
      <c r="E54" s="39">
        <f>IFERROR(IF(SUM($E$12:F53)&gt;=$B$4-0.1,"",IF($B$7&gt;=A54,0,$B$4/($B$6-$B$7))),"")</f>
        <v>33333.333333333336</v>
      </c>
      <c r="F54" s="40"/>
      <c r="G54" s="39">
        <f t="shared" si="2"/>
        <v>3195.8333333333253</v>
      </c>
      <c r="H54" s="39"/>
      <c r="I54" s="38">
        <f t="shared" si="5"/>
        <v>2566666.66666666</v>
      </c>
      <c r="J54" s="38"/>
      <c r="K54" s="38"/>
    </row>
    <row r="55" spans="1:11">
      <c r="A55" s="26">
        <f t="shared" si="4"/>
        <v>44</v>
      </c>
      <c r="B55" s="3">
        <f t="shared" si="0"/>
        <v>45148</v>
      </c>
      <c r="C55" s="38">
        <f t="shared" si="1"/>
        <v>36488.194444444438</v>
      </c>
      <c r="D55" s="38"/>
      <c r="E55" s="39">
        <f>IFERROR(IF(SUM($E$12:F54)&gt;=$B$4-0.1,"",IF($B$7&gt;=A55,0,$B$4/($B$6-$B$7))),"")</f>
        <v>33333.333333333336</v>
      </c>
      <c r="F55" s="40"/>
      <c r="G55" s="39">
        <f t="shared" si="2"/>
        <v>3154.8611111111027</v>
      </c>
      <c r="H55" s="39"/>
      <c r="I55" s="38">
        <f t="shared" si="5"/>
        <v>2533333.3333333265</v>
      </c>
      <c r="J55" s="38"/>
      <c r="K55" s="38"/>
    </row>
    <row r="56" spans="1:11">
      <c r="A56" s="26">
        <f t="shared" si="4"/>
        <v>45</v>
      </c>
      <c r="B56" s="3">
        <f t="shared" si="0"/>
        <v>45179</v>
      </c>
      <c r="C56" s="38">
        <f t="shared" si="1"/>
        <v>36447.222222222219</v>
      </c>
      <c r="D56" s="38"/>
      <c r="E56" s="39">
        <f>IFERROR(IF(SUM($E$12:F55)&gt;=$B$4-0.1,"",IF($B$7&gt;=A56,0,$B$4/($B$6-$B$7))),"")</f>
        <v>33333.333333333336</v>
      </c>
      <c r="F56" s="40"/>
      <c r="G56" s="39">
        <f t="shared" si="2"/>
        <v>3113.888888888881</v>
      </c>
      <c r="H56" s="39"/>
      <c r="I56" s="38">
        <f t="shared" si="5"/>
        <v>2499999.999999993</v>
      </c>
      <c r="J56" s="38"/>
      <c r="K56" s="38"/>
    </row>
    <row r="57" spans="1:11">
      <c r="A57" s="26">
        <f t="shared" si="4"/>
        <v>46</v>
      </c>
      <c r="B57" s="3">
        <f t="shared" si="0"/>
        <v>45209</v>
      </c>
      <c r="C57" s="38">
        <f t="shared" si="1"/>
        <v>36406.249999999993</v>
      </c>
      <c r="D57" s="38"/>
      <c r="E57" s="39">
        <f>IFERROR(IF(SUM($E$12:F56)&gt;=$B$4-0.1,"",IF($B$7&gt;=A57,0,$B$4/($B$6-$B$7))),"")</f>
        <v>33333.333333333336</v>
      </c>
      <c r="F57" s="40"/>
      <c r="G57" s="39">
        <f t="shared" si="2"/>
        <v>3072.9166666666583</v>
      </c>
      <c r="H57" s="39"/>
      <c r="I57" s="38">
        <f t="shared" si="5"/>
        <v>2466666.6666666595</v>
      </c>
      <c r="J57" s="38"/>
      <c r="K57" s="38"/>
    </row>
    <row r="58" spans="1:11">
      <c r="A58" s="26">
        <f t="shared" si="4"/>
        <v>47</v>
      </c>
      <c r="B58" s="3">
        <f t="shared" si="0"/>
        <v>45240</v>
      </c>
      <c r="C58" s="38">
        <f t="shared" si="1"/>
        <v>36365.277777777774</v>
      </c>
      <c r="D58" s="38"/>
      <c r="E58" s="39">
        <f>IFERROR(IF(SUM($E$12:F57)&gt;=$B$4-0.1,"",IF($B$7&gt;=A58,0,$B$4/($B$6-$B$7))),"")</f>
        <v>33333.333333333336</v>
      </c>
      <c r="F58" s="40"/>
      <c r="G58" s="39">
        <f t="shared" si="2"/>
        <v>3031.9444444444362</v>
      </c>
      <c r="H58" s="39"/>
      <c r="I58" s="38">
        <f t="shared" si="5"/>
        <v>2433333.333333326</v>
      </c>
      <c r="J58" s="38"/>
      <c r="K58" s="38"/>
    </row>
    <row r="59" spans="1:11">
      <c r="A59" s="26">
        <f t="shared" si="4"/>
        <v>48</v>
      </c>
      <c r="B59" s="3">
        <f t="shared" si="0"/>
        <v>45270</v>
      </c>
      <c r="C59" s="38">
        <f t="shared" si="1"/>
        <v>36324.305555555547</v>
      </c>
      <c r="D59" s="38"/>
      <c r="E59" s="39">
        <f>IFERROR(IF(SUM($E$12:F58)&gt;=$B$4-0.1,"",IF($B$7&gt;=A59,0,$B$4/($B$6-$B$7))),"")</f>
        <v>33333.333333333336</v>
      </c>
      <c r="F59" s="40"/>
      <c r="G59" s="39">
        <f t="shared" si="2"/>
        <v>2990.9722222222135</v>
      </c>
      <c r="H59" s="39"/>
      <c r="I59" s="38">
        <f t="shared" si="5"/>
        <v>2399999.9999999925</v>
      </c>
      <c r="J59" s="38"/>
      <c r="K59" s="38"/>
    </row>
    <row r="60" spans="1:11">
      <c r="A60" s="26">
        <f t="shared" si="4"/>
        <v>49</v>
      </c>
      <c r="B60" s="3">
        <f t="shared" si="0"/>
        <v>45301</v>
      </c>
      <c r="C60" s="38">
        <f t="shared" si="1"/>
        <v>36283.333333333328</v>
      </c>
      <c r="D60" s="38"/>
      <c r="E60" s="39">
        <f>IFERROR(IF(SUM($E$12:F59)&gt;=$B$4-0.1,"",IF($B$7&gt;=A60,0,$B$4/($B$6-$B$7))),"")</f>
        <v>33333.333333333336</v>
      </c>
      <c r="F60" s="40"/>
      <c r="G60" s="39">
        <f>IFERROR(IF($B$7&gt;=A60,$B$4*($F$6/100)/12,IF(A59&gt;=$B$6,"",(I59*($F$6/100))/12)),"")</f>
        <v>2949.9999999999909</v>
      </c>
      <c r="H60" s="39"/>
      <c r="I60" s="38">
        <f t="shared" si="5"/>
        <v>2366666.6666666591</v>
      </c>
      <c r="J60" s="38"/>
      <c r="K60" s="38"/>
    </row>
    <row r="61" spans="1:11">
      <c r="A61" s="26">
        <f t="shared" si="4"/>
        <v>50</v>
      </c>
      <c r="B61" s="3">
        <f t="shared" si="0"/>
        <v>45332</v>
      </c>
      <c r="C61" s="38">
        <f t="shared" si="1"/>
        <v>36242.361111111102</v>
      </c>
      <c r="D61" s="38"/>
      <c r="E61" s="39">
        <f>IFERROR(IF(SUM($E$12:F60)&gt;=$B$4-0.1,"",IF($B$7&gt;=A61,0,$B$4/($B$6-$B$7))),"")</f>
        <v>33333.333333333336</v>
      </c>
      <c r="F61" s="40"/>
      <c r="G61" s="39">
        <f t="shared" ref="G61:G124" si="6">IFERROR(IF($B$7&gt;=A61,$B$4*($F$6/100)/12,IF(A60&gt;=$B$6,"",(I60*($F$6/100))/12)),"")</f>
        <v>2909.0277777777687</v>
      </c>
      <c r="H61" s="39"/>
      <c r="I61" s="38">
        <f t="shared" si="5"/>
        <v>2333333.3333333256</v>
      </c>
      <c r="J61" s="38"/>
      <c r="K61" s="38"/>
    </row>
    <row r="62" spans="1:11">
      <c r="A62" s="26">
        <f t="shared" si="4"/>
        <v>51</v>
      </c>
      <c r="B62" s="3">
        <f t="shared" si="0"/>
        <v>45361</v>
      </c>
      <c r="C62" s="38">
        <f t="shared" si="1"/>
        <v>36201.388888888883</v>
      </c>
      <c r="D62" s="38"/>
      <c r="E62" s="39">
        <f>IFERROR(IF(SUM($E$12:F61)&gt;=$B$4-0.1,"",IF($B$7&gt;=A62,0,$B$4/($B$6-$B$7))),"")</f>
        <v>33333.333333333336</v>
      </c>
      <c r="F62" s="40"/>
      <c r="G62" s="39">
        <f t="shared" si="6"/>
        <v>2868.0555555555461</v>
      </c>
      <c r="H62" s="39"/>
      <c r="I62" s="38">
        <f t="shared" si="5"/>
        <v>2299999.9999999921</v>
      </c>
      <c r="J62" s="38"/>
      <c r="K62" s="38"/>
    </row>
    <row r="63" spans="1:11">
      <c r="A63" s="26">
        <f t="shared" si="4"/>
        <v>52</v>
      </c>
      <c r="B63" s="3">
        <f t="shared" si="0"/>
        <v>45392</v>
      </c>
      <c r="C63" s="38">
        <f t="shared" si="1"/>
        <v>36160.416666666657</v>
      </c>
      <c r="D63" s="38"/>
      <c r="E63" s="39">
        <f>IFERROR(IF(SUM($E$12:F62)&gt;=$B$4-0.1,"",IF($B$7&gt;=A63,0,$B$4/($B$6-$B$7))),"")</f>
        <v>33333.333333333336</v>
      </c>
      <c r="F63" s="40"/>
      <c r="G63" s="39">
        <f t="shared" si="6"/>
        <v>2827.0833333333235</v>
      </c>
      <c r="H63" s="39"/>
      <c r="I63" s="38">
        <f t="shared" si="5"/>
        <v>2266666.6666666586</v>
      </c>
      <c r="J63" s="38"/>
      <c r="K63" s="38"/>
    </row>
    <row r="64" spans="1:11">
      <c r="A64" s="26">
        <f t="shared" si="4"/>
        <v>53</v>
      </c>
      <c r="B64" s="3">
        <f t="shared" si="0"/>
        <v>45422</v>
      </c>
      <c r="C64" s="38">
        <f t="shared" si="1"/>
        <v>36119.444444444438</v>
      </c>
      <c r="D64" s="38"/>
      <c r="E64" s="39">
        <f>IFERROR(IF(SUM($E$12:F63)&gt;=$B$4-0.1,"",IF($B$7&gt;=A64,0,$B$4/($B$6-$B$7))),"")</f>
        <v>33333.333333333336</v>
      </c>
      <c r="F64" s="40"/>
      <c r="G64" s="39">
        <f t="shared" si="6"/>
        <v>2786.1111111111018</v>
      </c>
      <c r="H64" s="39"/>
      <c r="I64" s="38">
        <f t="shared" si="5"/>
        <v>2233333.3333333251</v>
      </c>
      <c r="J64" s="38"/>
      <c r="K64" s="38"/>
    </row>
    <row r="65" spans="1:11">
      <c r="A65" s="26">
        <f t="shared" si="4"/>
        <v>54</v>
      </c>
      <c r="B65" s="3">
        <f t="shared" si="0"/>
        <v>45453</v>
      </c>
      <c r="C65" s="38">
        <f t="shared" si="1"/>
        <v>36078.472222222212</v>
      </c>
      <c r="D65" s="38"/>
      <c r="E65" s="39">
        <f>IFERROR(IF(SUM($E$12:F64)&gt;=$B$4-0.1,"",IF($B$7&gt;=A65,0,$B$4/($B$6-$B$7))),"")</f>
        <v>33333.333333333336</v>
      </c>
      <c r="F65" s="40"/>
      <c r="G65" s="39">
        <f t="shared" si="6"/>
        <v>2745.1388888888791</v>
      </c>
      <c r="H65" s="39"/>
      <c r="I65" s="38">
        <f t="shared" si="5"/>
        <v>2199999.9999999916</v>
      </c>
      <c r="J65" s="38"/>
      <c r="K65" s="38"/>
    </row>
    <row r="66" spans="1:11">
      <c r="A66" s="26">
        <f t="shared" si="4"/>
        <v>55</v>
      </c>
      <c r="B66" s="3">
        <f t="shared" si="0"/>
        <v>45483</v>
      </c>
      <c r="C66" s="38">
        <f t="shared" si="1"/>
        <v>36037.499999999993</v>
      </c>
      <c r="D66" s="38"/>
      <c r="E66" s="39">
        <f>IFERROR(IF(SUM($E$12:F65)&gt;=$B$4-0.1,"",IF($B$7&gt;=A66,0,$B$4/($B$6-$B$7))),"")</f>
        <v>33333.333333333336</v>
      </c>
      <c r="F66" s="40"/>
      <c r="G66" s="39">
        <f t="shared" si="6"/>
        <v>2704.1666666666565</v>
      </c>
      <c r="H66" s="39"/>
      <c r="I66" s="38">
        <f t="shared" si="5"/>
        <v>2166666.6666666581</v>
      </c>
      <c r="J66" s="38"/>
      <c r="K66" s="38"/>
    </row>
    <row r="67" spans="1:11">
      <c r="A67" s="26">
        <f t="shared" si="4"/>
        <v>56</v>
      </c>
      <c r="B67" s="3">
        <f t="shared" si="0"/>
        <v>45514</v>
      </c>
      <c r="C67" s="38">
        <f t="shared" si="1"/>
        <v>35996.527777777766</v>
      </c>
      <c r="D67" s="38"/>
      <c r="E67" s="39">
        <f>IFERROR(IF(SUM($E$12:F66)&gt;=$B$4-0.1,"",IF($B$7&gt;=A67,0,$B$4/($B$6-$B$7))),"")</f>
        <v>33333.333333333336</v>
      </c>
      <c r="F67" s="40"/>
      <c r="G67" s="39">
        <f t="shared" si="6"/>
        <v>2663.1944444444339</v>
      </c>
      <c r="H67" s="39"/>
      <c r="I67" s="38">
        <f t="shared" si="5"/>
        <v>2133333.3333333246</v>
      </c>
      <c r="J67" s="38"/>
      <c r="K67" s="38"/>
    </row>
    <row r="68" spans="1:11">
      <c r="A68" s="26">
        <f t="shared" si="4"/>
        <v>57</v>
      </c>
      <c r="B68" s="3">
        <f t="shared" si="0"/>
        <v>45545</v>
      </c>
      <c r="C68" s="38">
        <f t="shared" si="1"/>
        <v>35955.555555555547</v>
      </c>
      <c r="D68" s="38"/>
      <c r="E68" s="39">
        <f>IFERROR(IF(SUM($E$12:F67)&gt;=$B$4-0.1,"",IF($B$7&gt;=A68,0,$B$4/($B$6-$B$7))),"")</f>
        <v>33333.333333333336</v>
      </c>
      <c r="F68" s="40"/>
      <c r="G68" s="39">
        <f t="shared" si="6"/>
        <v>2622.2222222222117</v>
      </c>
      <c r="H68" s="39"/>
      <c r="I68" s="38">
        <f t="shared" si="5"/>
        <v>2099999.9999999912</v>
      </c>
      <c r="J68" s="38"/>
      <c r="K68" s="38"/>
    </row>
    <row r="69" spans="1:11">
      <c r="A69" s="26">
        <f t="shared" si="4"/>
        <v>58</v>
      </c>
      <c r="B69" s="3">
        <f t="shared" si="0"/>
        <v>45575</v>
      </c>
      <c r="C69" s="38">
        <f t="shared" si="1"/>
        <v>35914.583333333328</v>
      </c>
      <c r="D69" s="38"/>
      <c r="E69" s="39">
        <f>IFERROR(IF(SUM($E$12:F68)&gt;=$B$4-0.1,"",IF($B$7&gt;=A69,0,$B$4/($B$6-$B$7))),"")</f>
        <v>33333.333333333336</v>
      </c>
      <c r="F69" s="40"/>
      <c r="G69" s="39">
        <f t="shared" si="6"/>
        <v>2581.2499999999895</v>
      </c>
      <c r="H69" s="39"/>
      <c r="I69" s="38">
        <f t="shared" si="5"/>
        <v>2066666.6666666579</v>
      </c>
      <c r="J69" s="38"/>
      <c r="K69" s="38"/>
    </row>
    <row r="70" spans="1:11">
      <c r="A70" s="26">
        <f t="shared" si="4"/>
        <v>59</v>
      </c>
      <c r="B70" s="3">
        <f t="shared" si="0"/>
        <v>45606</v>
      </c>
      <c r="C70" s="38">
        <f t="shared" si="1"/>
        <v>35873.611111111102</v>
      </c>
      <c r="D70" s="38"/>
      <c r="E70" s="39">
        <f>IFERROR(IF(SUM($E$12:F69)&gt;=$B$4-0.1,"",IF($B$7&gt;=A70,0,$B$4/($B$6-$B$7))),"")</f>
        <v>33333.333333333336</v>
      </c>
      <c r="F70" s="40"/>
      <c r="G70" s="39">
        <f t="shared" si="6"/>
        <v>2540.2777777777669</v>
      </c>
      <c r="H70" s="39"/>
      <c r="I70" s="38">
        <f t="shared" si="5"/>
        <v>2033333.3333333246</v>
      </c>
      <c r="J70" s="38"/>
      <c r="K70" s="38"/>
    </row>
    <row r="71" spans="1:11">
      <c r="A71" s="26">
        <f t="shared" si="4"/>
        <v>60</v>
      </c>
      <c r="B71" s="3">
        <f t="shared" si="0"/>
        <v>45636</v>
      </c>
      <c r="C71" s="38">
        <f t="shared" si="1"/>
        <v>35832.638888888883</v>
      </c>
      <c r="D71" s="38"/>
      <c r="E71" s="39">
        <f>IFERROR(IF(SUM($E$12:F70)&gt;=$B$4-0.1,"",IF($B$7&gt;=A71,0,$B$4/($B$6-$B$7))),"")</f>
        <v>33333.333333333336</v>
      </c>
      <c r="F71" s="40"/>
      <c r="G71" s="39">
        <f t="shared" si="6"/>
        <v>2499.3055555555452</v>
      </c>
      <c r="H71" s="39"/>
      <c r="I71" s="38">
        <f t="shared" si="5"/>
        <v>1999999.9999999914</v>
      </c>
      <c r="J71" s="38"/>
      <c r="K71" s="38"/>
    </row>
    <row r="72" spans="1:11">
      <c r="A72" s="26">
        <f t="shared" si="4"/>
        <v>61</v>
      </c>
      <c r="B72" s="3">
        <f t="shared" si="0"/>
        <v>45667</v>
      </c>
      <c r="C72" s="38">
        <f>IFERROR(IF(E72+G72=E72,"",E72+G72),"")</f>
        <v>35791.666666666657</v>
      </c>
      <c r="D72" s="38"/>
      <c r="E72" s="39">
        <f>IFERROR(IF(SUM($E$12:F71)&gt;=$B$4-0.1,"",IF($B$7&gt;=A72,0,$B$4/($B$6-$B$7))),"")</f>
        <v>33333.333333333336</v>
      </c>
      <c r="F72" s="40"/>
      <c r="G72" s="39">
        <f t="shared" si="6"/>
        <v>2458.333333333323</v>
      </c>
      <c r="H72" s="39"/>
      <c r="I72" s="38">
        <f t="shared" si="5"/>
        <v>1966666.6666666581</v>
      </c>
      <c r="J72" s="38"/>
      <c r="K72" s="38"/>
    </row>
    <row r="73" spans="1:11">
      <c r="A73" s="26">
        <f t="shared" si="4"/>
        <v>62</v>
      </c>
      <c r="B73" s="3">
        <f t="shared" si="0"/>
        <v>45698</v>
      </c>
      <c r="C73" s="38">
        <f t="shared" ref="C73:C131" si="7">IFERROR(IF(E73+G73=E73,"",E73+G73),"")</f>
        <v>35750.694444444438</v>
      </c>
      <c r="D73" s="38"/>
      <c r="E73" s="39">
        <f>IFERROR(IF(SUM($E$12:F72)&gt;=$B$4-0.1,"",IF($B$7&gt;=A73,0,$B$4/($B$6-$B$7))),"")</f>
        <v>33333.333333333336</v>
      </c>
      <c r="F73" s="40"/>
      <c r="G73" s="39">
        <f t="shared" si="6"/>
        <v>2417.3611111111009</v>
      </c>
      <c r="H73" s="39"/>
      <c r="I73" s="38">
        <f t="shared" si="5"/>
        <v>1933333.3333333249</v>
      </c>
      <c r="J73" s="38"/>
      <c r="K73" s="38"/>
    </row>
    <row r="74" spans="1:11">
      <c r="A74" s="26">
        <f t="shared" si="4"/>
        <v>63</v>
      </c>
      <c r="B74" s="3">
        <f t="shared" si="0"/>
        <v>45726</v>
      </c>
      <c r="C74" s="38">
        <f t="shared" si="7"/>
        <v>35709.722222222212</v>
      </c>
      <c r="D74" s="38"/>
      <c r="E74" s="39">
        <f>IFERROR(IF(SUM($E$12:F73)&gt;=$B$4-0.1,"",IF($B$7&gt;=A74,0,$B$4/($B$6-$B$7))),"")</f>
        <v>33333.333333333336</v>
      </c>
      <c r="F74" s="40"/>
      <c r="G74" s="39">
        <f t="shared" si="6"/>
        <v>2376.3888888888787</v>
      </c>
      <c r="H74" s="39"/>
      <c r="I74" s="38">
        <f t="shared" si="5"/>
        <v>1899999.9999999916</v>
      </c>
      <c r="J74" s="38"/>
      <c r="K74" s="38"/>
    </row>
    <row r="75" spans="1:11">
      <c r="A75" s="26">
        <f t="shared" si="4"/>
        <v>64</v>
      </c>
      <c r="B75" s="3">
        <f t="shared" si="0"/>
        <v>45757</v>
      </c>
      <c r="C75" s="38">
        <f t="shared" si="7"/>
        <v>35668.749999999993</v>
      </c>
      <c r="D75" s="38"/>
      <c r="E75" s="39">
        <f>IFERROR(IF(SUM($E$12:F74)&gt;=$B$4-0.1,"",IF($B$7&gt;=A75,0,$B$4/($B$6-$B$7))),"")</f>
        <v>33333.333333333336</v>
      </c>
      <c r="F75" s="40"/>
      <c r="G75" s="39">
        <f t="shared" si="6"/>
        <v>2335.4166666666565</v>
      </c>
      <c r="H75" s="39"/>
      <c r="I75" s="38">
        <f t="shared" si="5"/>
        <v>1866666.6666666584</v>
      </c>
      <c r="J75" s="38"/>
      <c r="K75" s="38"/>
    </row>
    <row r="76" spans="1:11">
      <c r="A76" s="26">
        <f t="shared" si="4"/>
        <v>65</v>
      </c>
      <c r="B76" s="3">
        <f t="shared" si="0"/>
        <v>45787</v>
      </c>
      <c r="C76" s="38">
        <f t="shared" si="7"/>
        <v>35627.777777777766</v>
      </c>
      <c r="D76" s="38"/>
      <c r="E76" s="39">
        <f>IFERROR(IF(SUM($E$12:F75)&gt;=$B$4-0.1,"",IF($B$7&gt;=A76,0,$B$4/($B$6-$B$7))),"")</f>
        <v>33333.333333333336</v>
      </c>
      <c r="F76" s="40"/>
      <c r="G76" s="39">
        <f t="shared" si="6"/>
        <v>2294.4444444444343</v>
      </c>
      <c r="H76" s="39"/>
      <c r="I76" s="38">
        <f t="shared" si="5"/>
        <v>1833333.3333333251</v>
      </c>
      <c r="J76" s="38"/>
      <c r="K76" s="38"/>
    </row>
    <row r="77" spans="1:11">
      <c r="A77" s="26">
        <f t="shared" si="4"/>
        <v>66</v>
      </c>
      <c r="B77" s="3">
        <f t="shared" si="0"/>
        <v>45818</v>
      </c>
      <c r="C77" s="38">
        <f t="shared" si="7"/>
        <v>35586.805555555547</v>
      </c>
      <c r="D77" s="38"/>
      <c r="E77" s="39">
        <f>IFERROR(IF(SUM($E$12:F76)&gt;=$B$4-0.1,"",IF($B$7&gt;=A77,0,$B$4/($B$6-$B$7))),"")</f>
        <v>33333.333333333336</v>
      </c>
      <c r="F77" s="40"/>
      <c r="G77" s="39">
        <f t="shared" si="6"/>
        <v>2253.4722222222122</v>
      </c>
      <c r="H77" s="39"/>
      <c r="I77" s="38">
        <f t="shared" si="5"/>
        <v>1799999.9999999919</v>
      </c>
      <c r="J77" s="38"/>
      <c r="K77" s="38"/>
    </row>
    <row r="78" spans="1:11">
      <c r="A78" s="26">
        <f t="shared" ref="A78:A141" si="8">IFERROR(IF(A77+1&gt;$B$6,"",A77+1),"")</f>
        <v>67</v>
      </c>
      <c r="B78" s="3">
        <f t="shared" ref="B78:B85" si="9">IFERROR(IF(A77&gt;=$B$6,"",EDATE(B77,1)),"")</f>
        <v>45848</v>
      </c>
      <c r="C78" s="38">
        <f t="shared" si="7"/>
        <v>35545.833333333328</v>
      </c>
      <c r="D78" s="38"/>
      <c r="E78" s="39">
        <f>IFERROR(IF(SUM($E$12:F77)&gt;=$B$4-0.1,"",IF($B$7&gt;=A78,0,$B$4/($B$6-$B$7))),"")</f>
        <v>33333.333333333336</v>
      </c>
      <c r="F78" s="40"/>
      <c r="G78" s="39">
        <f t="shared" si="6"/>
        <v>2212.49999999999</v>
      </c>
      <c r="H78" s="39"/>
      <c r="I78" s="38">
        <f t="shared" si="5"/>
        <v>1766666.6666666586</v>
      </c>
      <c r="J78" s="38"/>
      <c r="K78" s="38"/>
    </row>
    <row r="79" spans="1:11">
      <c r="A79" s="26">
        <f t="shared" si="8"/>
        <v>68</v>
      </c>
      <c r="B79" s="3">
        <f t="shared" si="9"/>
        <v>45879</v>
      </c>
      <c r="C79" s="38">
        <f t="shared" si="7"/>
        <v>35504.861111111102</v>
      </c>
      <c r="D79" s="38"/>
      <c r="E79" s="39">
        <f>IFERROR(IF(SUM($E$12:F78)&gt;=$B$4-0.1,"",IF($B$7&gt;=A79,0,$B$4/($B$6-$B$7))),"")</f>
        <v>33333.333333333336</v>
      </c>
      <c r="F79" s="40"/>
      <c r="G79" s="39">
        <f t="shared" si="6"/>
        <v>2171.5277777777678</v>
      </c>
      <c r="H79" s="39"/>
      <c r="I79" s="38">
        <f t="shared" si="5"/>
        <v>1733333.3333333253</v>
      </c>
      <c r="J79" s="38"/>
      <c r="K79" s="38"/>
    </row>
    <row r="80" spans="1:11">
      <c r="A80" s="26">
        <f t="shared" si="8"/>
        <v>69</v>
      </c>
      <c r="B80" s="3">
        <f t="shared" si="9"/>
        <v>45910</v>
      </c>
      <c r="C80" s="38">
        <f t="shared" si="7"/>
        <v>35463.888888888883</v>
      </c>
      <c r="D80" s="38"/>
      <c r="E80" s="39">
        <f>IFERROR(IF(SUM($E$12:F79)&gt;=$B$4-0.1,"",IF($B$7&gt;=A80,0,$B$4/($B$6-$B$7))),"")</f>
        <v>33333.333333333336</v>
      </c>
      <c r="F80" s="40"/>
      <c r="G80" s="39">
        <f t="shared" si="6"/>
        <v>2130.5555555555461</v>
      </c>
      <c r="H80" s="39"/>
      <c r="I80" s="38">
        <f t="shared" si="5"/>
        <v>1699999.9999999921</v>
      </c>
      <c r="J80" s="38"/>
      <c r="K80" s="38"/>
    </row>
    <row r="81" spans="1:11">
      <c r="A81" s="26">
        <f t="shared" si="8"/>
        <v>70</v>
      </c>
      <c r="B81" s="3">
        <f t="shared" si="9"/>
        <v>45940</v>
      </c>
      <c r="C81" s="38">
        <f t="shared" si="7"/>
        <v>35422.916666666657</v>
      </c>
      <c r="D81" s="38"/>
      <c r="E81" s="39">
        <f>IFERROR(IF(SUM($E$12:F80)&gt;=$B$4-0.1,"",IF($B$7&gt;=A81,0,$B$4/($B$6-$B$7))),"")</f>
        <v>33333.333333333336</v>
      </c>
      <c r="F81" s="40"/>
      <c r="G81" s="39">
        <f t="shared" si="6"/>
        <v>2089.5833333333235</v>
      </c>
      <c r="H81" s="39"/>
      <c r="I81" s="38">
        <f t="shared" si="5"/>
        <v>1666666.6666666588</v>
      </c>
      <c r="J81" s="38"/>
      <c r="K81" s="38"/>
    </row>
    <row r="82" spans="1:11">
      <c r="A82" s="26">
        <f t="shared" si="8"/>
        <v>71</v>
      </c>
      <c r="B82" s="3">
        <f t="shared" si="9"/>
        <v>45971</v>
      </c>
      <c r="C82" s="38">
        <f t="shared" si="7"/>
        <v>35381.944444444438</v>
      </c>
      <c r="D82" s="38"/>
      <c r="E82" s="39">
        <f>IFERROR(IF(SUM($E$12:F81)&gt;=$B$4-0.1,"",IF($B$7&gt;=A82,0,$B$4/($B$6-$B$7))),"")</f>
        <v>33333.333333333336</v>
      </c>
      <c r="F82" s="40"/>
      <c r="G82" s="39">
        <f t="shared" si="6"/>
        <v>2048.6111111111018</v>
      </c>
      <c r="H82" s="39"/>
      <c r="I82" s="38">
        <f t="shared" si="5"/>
        <v>1633333.3333333256</v>
      </c>
      <c r="J82" s="38"/>
      <c r="K82" s="38"/>
    </row>
    <row r="83" spans="1:11">
      <c r="A83" s="26">
        <f t="shared" si="8"/>
        <v>72</v>
      </c>
      <c r="B83" s="3">
        <f t="shared" si="9"/>
        <v>46001</v>
      </c>
      <c r="C83" s="38">
        <f t="shared" si="7"/>
        <v>35340.972222222219</v>
      </c>
      <c r="D83" s="38"/>
      <c r="E83" s="39">
        <f>IFERROR(IF(SUM($E$12:F82)&gt;=$B$4-0.1,"",IF($B$7&gt;=A83,0,$B$4/($B$6-$B$7))),"")</f>
        <v>33333.333333333336</v>
      </c>
      <c r="F83" s="40"/>
      <c r="G83" s="39">
        <f t="shared" si="6"/>
        <v>2007.6388888888796</v>
      </c>
      <c r="H83" s="39"/>
      <c r="I83" s="38">
        <f t="shared" si="5"/>
        <v>1599999.9999999923</v>
      </c>
      <c r="J83" s="38"/>
      <c r="K83" s="38"/>
    </row>
    <row r="84" spans="1:11">
      <c r="A84" s="26">
        <f t="shared" si="8"/>
        <v>73</v>
      </c>
      <c r="B84" s="3">
        <f t="shared" si="9"/>
        <v>46032</v>
      </c>
      <c r="C84" s="38">
        <f t="shared" si="7"/>
        <v>35299.999999999993</v>
      </c>
      <c r="D84" s="38"/>
      <c r="E84" s="39">
        <f>IFERROR(IF(SUM($E$12:F83)&gt;=$B$4-0.1,"",IF($B$7&gt;=A84,0,$B$4/($B$6-$B$7))),"")</f>
        <v>33333.333333333336</v>
      </c>
      <c r="F84" s="40"/>
      <c r="G84" s="39">
        <f t="shared" si="6"/>
        <v>1966.6666666666572</v>
      </c>
      <c r="H84" s="39"/>
      <c r="I84" s="38">
        <f t="shared" si="5"/>
        <v>1566666.6666666591</v>
      </c>
      <c r="J84" s="38"/>
      <c r="K84" s="38"/>
    </row>
    <row r="85" spans="1:11">
      <c r="A85" s="26">
        <f t="shared" si="8"/>
        <v>74</v>
      </c>
      <c r="B85" s="3">
        <f t="shared" si="9"/>
        <v>46063</v>
      </c>
      <c r="C85" s="38">
        <f t="shared" si="7"/>
        <v>35259.027777777774</v>
      </c>
      <c r="D85" s="38"/>
      <c r="E85" s="39">
        <f>IFERROR(IF(SUM($E$12:F84)&gt;=$B$4-0.1,"",IF($B$7&gt;=A85,0,$B$4/($B$6-$B$7))),"")</f>
        <v>33333.333333333336</v>
      </c>
      <c r="F85" s="40"/>
      <c r="G85" s="39">
        <f t="shared" si="6"/>
        <v>1925.6944444444352</v>
      </c>
      <c r="H85" s="39"/>
      <c r="I85" s="38">
        <f t="shared" si="5"/>
        <v>1533333.3333333258</v>
      </c>
      <c r="J85" s="38"/>
      <c r="K85" s="38"/>
    </row>
    <row r="86" spans="1:11">
      <c r="A86" s="26">
        <f t="shared" si="8"/>
        <v>75</v>
      </c>
      <c r="B86" s="3">
        <f>IFERROR(IF(A85&gt;=$B$6,"",EDATE(B85,1)),"")</f>
        <v>46091</v>
      </c>
      <c r="C86" s="38">
        <f t="shared" si="7"/>
        <v>35218.055555555547</v>
      </c>
      <c r="D86" s="38"/>
      <c r="E86" s="39">
        <f>IFERROR(IF(SUM($E$12:F85)&gt;=$B$4-0.1,"",IF($B$7&gt;=A86,0,$B$4/($B$6-$B$7))),"")</f>
        <v>33333.333333333336</v>
      </c>
      <c r="F86" s="40"/>
      <c r="G86" s="39">
        <f t="shared" si="6"/>
        <v>1884.7222222222133</v>
      </c>
      <c r="H86" s="39"/>
      <c r="I86" s="38">
        <f t="shared" si="5"/>
        <v>1499999.9999999925</v>
      </c>
      <c r="J86" s="38"/>
      <c r="K86" s="38"/>
    </row>
    <row r="87" spans="1:11">
      <c r="A87" s="26">
        <f t="shared" si="8"/>
        <v>76</v>
      </c>
      <c r="B87" s="3">
        <f t="shared" ref="B87:B150" si="10">IFERROR(IF(A86&gt;=$B$6,"",EDATE(B86,1)),"")</f>
        <v>46122</v>
      </c>
      <c r="C87" s="38">
        <f t="shared" si="7"/>
        <v>35177.083333333328</v>
      </c>
      <c r="D87" s="38"/>
      <c r="E87" s="39">
        <f>IFERROR(IF(SUM($E$12:F86)&gt;=$B$4-0.1,"",IF($B$7&gt;=A87,0,$B$4/($B$6-$B$7))),"")</f>
        <v>33333.333333333336</v>
      </c>
      <c r="F87" s="40"/>
      <c r="G87" s="39">
        <f t="shared" si="6"/>
        <v>1843.7499999999909</v>
      </c>
      <c r="H87" s="39"/>
      <c r="I87" s="38">
        <f t="shared" si="5"/>
        <v>1466666.6666666593</v>
      </c>
      <c r="J87" s="38"/>
      <c r="K87" s="38"/>
    </row>
    <row r="88" spans="1:11">
      <c r="A88" s="26">
        <f t="shared" si="8"/>
        <v>77</v>
      </c>
      <c r="B88" s="3">
        <f t="shared" si="10"/>
        <v>46152</v>
      </c>
      <c r="C88" s="38">
        <f t="shared" si="7"/>
        <v>35136.111111111102</v>
      </c>
      <c r="D88" s="38"/>
      <c r="E88" s="39">
        <f>IFERROR(IF(SUM($E$12:F87)&gt;=$B$4-0.1,"",IF($B$7&gt;=A88,0,$B$4/($B$6-$B$7))),"")</f>
        <v>33333.333333333336</v>
      </c>
      <c r="F88" s="40"/>
      <c r="G88" s="39">
        <f t="shared" si="6"/>
        <v>1802.777777777769</v>
      </c>
      <c r="H88" s="39"/>
      <c r="I88" s="38">
        <f t="shared" si="5"/>
        <v>1433333.333333326</v>
      </c>
      <c r="J88" s="38"/>
      <c r="K88" s="38"/>
    </row>
    <row r="89" spans="1:11">
      <c r="A89" s="26">
        <f t="shared" si="8"/>
        <v>78</v>
      </c>
      <c r="B89" s="3">
        <f t="shared" si="10"/>
        <v>46183</v>
      </c>
      <c r="C89" s="38">
        <f t="shared" si="7"/>
        <v>35095.138888888883</v>
      </c>
      <c r="D89" s="38"/>
      <c r="E89" s="39">
        <f>IFERROR(IF(SUM($E$12:F88)&gt;=$B$4-0.1,"",IF($B$7&gt;=A89,0,$B$4/($B$6-$B$7))),"")</f>
        <v>33333.333333333336</v>
      </c>
      <c r="F89" s="40"/>
      <c r="G89" s="39">
        <f t="shared" si="6"/>
        <v>1761.8055555555466</v>
      </c>
      <c r="H89" s="39"/>
      <c r="I89" s="38">
        <f t="shared" si="5"/>
        <v>1399999.9999999928</v>
      </c>
      <c r="J89" s="38"/>
      <c r="K89" s="38"/>
    </row>
    <row r="90" spans="1:11">
      <c r="A90" s="26">
        <f t="shared" si="8"/>
        <v>79</v>
      </c>
      <c r="B90" s="3">
        <f t="shared" si="10"/>
        <v>46213</v>
      </c>
      <c r="C90" s="38">
        <f t="shared" si="7"/>
        <v>35054.166666666657</v>
      </c>
      <c r="D90" s="38"/>
      <c r="E90" s="39">
        <f>IFERROR(IF(SUM($E$12:F89)&gt;=$B$4-0.1,"",IF($B$7&gt;=A90,0,$B$4/($B$6-$B$7))),"")</f>
        <v>33333.333333333336</v>
      </c>
      <c r="F90" s="40"/>
      <c r="G90" s="39">
        <f t="shared" si="6"/>
        <v>1720.8333333333246</v>
      </c>
      <c r="H90" s="39"/>
      <c r="I90" s="38">
        <f t="shared" si="5"/>
        <v>1366666.6666666595</v>
      </c>
      <c r="J90" s="38"/>
      <c r="K90" s="38"/>
    </row>
    <row r="91" spans="1:11">
      <c r="A91" s="26">
        <f t="shared" si="8"/>
        <v>80</v>
      </c>
      <c r="B91" s="3">
        <f t="shared" si="10"/>
        <v>46244</v>
      </c>
      <c r="C91" s="38">
        <f t="shared" si="7"/>
        <v>35013.194444444438</v>
      </c>
      <c r="D91" s="38"/>
      <c r="E91" s="39">
        <f>IFERROR(IF(SUM($E$12:F90)&gt;=$B$4-0.1,"",IF($B$7&gt;=A91,0,$B$4/($B$6-$B$7))),"")</f>
        <v>33333.333333333336</v>
      </c>
      <c r="F91" s="40"/>
      <c r="G91" s="39">
        <f t="shared" si="6"/>
        <v>1679.8611111111024</v>
      </c>
      <c r="H91" s="39"/>
      <c r="I91" s="38">
        <f t="shared" si="5"/>
        <v>1333333.3333333263</v>
      </c>
      <c r="J91" s="38"/>
      <c r="K91" s="38"/>
    </row>
    <row r="92" spans="1:11">
      <c r="A92" s="26">
        <f t="shared" si="8"/>
        <v>81</v>
      </c>
      <c r="B92" s="3">
        <f t="shared" si="10"/>
        <v>46275</v>
      </c>
      <c r="C92" s="38">
        <f t="shared" si="7"/>
        <v>34972.222222222219</v>
      </c>
      <c r="D92" s="38"/>
      <c r="E92" s="39">
        <f>IFERROR(IF(SUM($E$12:F91)&gt;=$B$4-0.1,"",IF($B$7&gt;=A92,0,$B$4/($B$6-$B$7))),"")</f>
        <v>33333.333333333336</v>
      </c>
      <c r="F92" s="40"/>
      <c r="G92" s="39">
        <f t="shared" si="6"/>
        <v>1638.8888888888803</v>
      </c>
      <c r="H92" s="39"/>
      <c r="I92" s="38">
        <f t="shared" si="5"/>
        <v>1299999.999999993</v>
      </c>
      <c r="J92" s="38"/>
      <c r="K92" s="38"/>
    </row>
    <row r="93" spans="1:11">
      <c r="A93" s="26">
        <f t="shared" si="8"/>
        <v>82</v>
      </c>
      <c r="B93" s="3">
        <f t="shared" si="10"/>
        <v>46305</v>
      </c>
      <c r="C93" s="38">
        <f t="shared" si="7"/>
        <v>34931.249999999993</v>
      </c>
      <c r="D93" s="38"/>
      <c r="E93" s="39">
        <f>IFERROR(IF(SUM($E$12:F92)&gt;=$B$4-0.1,"",IF($B$7&gt;=A93,0,$B$4/($B$6-$B$7))),"")</f>
        <v>33333.333333333336</v>
      </c>
      <c r="F93" s="40"/>
      <c r="G93" s="39">
        <f t="shared" si="6"/>
        <v>1597.9166666666581</v>
      </c>
      <c r="H93" s="39"/>
      <c r="I93" s="38">
        <f t="shared" si="5"/>
        <v>1266666.6666666598</v>
      </c>
      <c r="J93" s="38"/>
      <c r="K93" s="38"/>
    </row>
    <row r="94" spans="1:11">
      <c r="A94" s="26">
        <f t="shared" si="8"/>
        <v>83</v>
      </c>
      <c r="B94" s="3">
        <f t="shared" si="10"/>
        <v>46336</v>
      </c>
      <c r="C94" s="38">
        <f t="shared" si="7"/>
        <v>34890.277777777774</v>
      </c>
      <c r="D94" s="38"/>
      <c r="E94" s="39">
        <f>IFERROR(IF(SUM($E$12:F93)&gt;=$B$4-0.1,"",IF($B$7&gt;=A94,0,$B$4/($B$6-$B$7))),"")</f>
        <v>33333.333333333336</v>
      </c>
      <c r="F94" s="40"/>
      <c r="G94" s="39">
        <f t="shared" si="6"/>
        <v>1556.9444444444362</v>
      </c>
      <c r="H94" s="39"/>
      <c r="I94" s="38">
        <f t="shared" si="5"/>
        <v>1233333.3333333265</v>
      </c>
      <c r="J94" s="38"/>
      <c r="K94" s="38"/>
    </row>
    <row r="95" spans="1:11">
      <c r="A95" s="26">
        <f t="shared" si="8"/>
        <v>84</v>
      </c>
      <c r="B95" s="3">
        <f t="shared" si="10"/>
        <v>46366</v>
      </c>
      <c r="C95" s="38">
        <f t="shared" si="7"/>
        <v>34849.305555555547</v>
      </c>
      <c r="D95" s="38"/>
      <c r="E95" s="39">
        <f>IFERROR(IF(SUM($E$12:F94)&gt;=$B$4-0.1,"",IF($B$7&gt;=A95,0,$B$4/($B$6-$B$7))),"")</f>
        <v>33333.333333333336</v>
      </c>
      <c r="F95" s="40"/>
      <c r="G95" s="39">
        <f t="shared" si="6"/>
        <v>1515.9722222222138</v>
      </c>
      <c r="H95" s="39"/>
      <c r="I95" s="38">
        <f t="shared" si="5"/>
        <v>1199999.9999999932</v>
      </c>
      <c r="J95" s="38"/>
      <c r="K95" s="38"/>
    </row>
    <row r="96" spans="1:11">
      <c r="A96" s="26">
        <f t="shared" si="8"/>
        <v>85</v>
      </c>
      <c r="B96" s="3">
        <f t="shared" si="10"/>
        <v>46397</v>
      </c>
      <c r="C96" s="38">
        <f t="shared" si="7"/>
        <v>34808.333333333328</v>
      </c>
      <c r="D96" s="38"/>
      <c r="E96" s="39">
        <f>IFERROR(IF(SUM($E$12:F95)&gt;=$B$4-0.1,"",IF($B$7&gt;=A96,0,$B$4/($B$6-$B$7))),"")</f>
        <v>33333.333333333336</v>
      </c>
      <c r="F96" s="40"/>
      <c r="G96" s="39">
        <f t="shared" si="6"/>
        <v>1474.9999999999918</v>
      </c>
      <c r="H96" s="39"/>
      <c r="I96" s="38">
        <f t="shared" si="5"/>
        <v>1166666.66666666</v>
      </c>
      <c r="J96" s="38"/>
      <c r="K96" s="38"/>
    </row>
    <row r="97" spans="1:11">
      <c r="A97" s="26">
        <f t="shared" si="8"/>
        <v>86</v>
      </c>
      <c r="B97" s="3">
        <f t="shared" si="10"/>
        <v>46428</v>
      </c>
      <c r="C97" s="38">
        <f t="shared" si="7"/>
        <v>34767.361111111102</v>
      </c>
      <c r="D97" s="38"/>
      <c r="E97" s="39">
        <f>IFERROR(IF(SUM($E$12:F96)&gt;=$B$4-0.1,"",IF($B$7&gt;=A97,0,$B$4/($B$6-$B$7))),"")</f>
        <v>33333.333333333336</v>
      </c>
      <c r="F97" s="40"/>
      <c r="G97" s="39">
        <f t="shared" si="6"/>
        <v>1434.0277777777699</v>
      </c>
      <c r="H97" s="39"/>
      <c r="I97" s="38">
        <f t="shared" si="5"/>
        <v>1133333.3333333267</v>
      </c>
      <c r="J97" s="38"/>
      <c r="K97" s="38"/>
    </row>
    <row r="98" spans="1:11">
      <c r="A98" s="26">
        <f t="shared" si="8"/>
        <v>87</v>
      </c>
      <c r="B98" s="3">
        <f t="shared" si="10"/>
        <v>46456</v>
      </c>
      <c r="C98" s="38">
        <f t="shared" si="7"/>
        <v>34726.388888888883</v>
      </c>
      <c r="D98" s="38"/>
      <c r="E98" s="39">
        <f>IFERROR(IF(SUM($E$12:F97)&gt;=$B$4-0.1,"",IF($B$7&gt;=A98,0,$B$4/($B$6-$B$7))),"")</f>
        <v>33333.333333333336</v>
      </c>
      <c r="F98" s="40"/>
      <c r="G98" s="39">
        <f t="shared" si="6"/>
        <v>1393.0555555555475</v>
      </c>
      <c r="H98" s="39"/>
      <c r="I98" s="38">
        <f t="shared" si="5"/>
        <v>1099999.9999999935</v>
      </c>
      <c r="J98" s="38"/>
      <c r="K98" s="38"/>
    </row>
    <row r="99" spans="1:11">
      <c r="A99" s="26">
        <f t="shared" si="8"/>
        <v>88</v>
      </c>
      <c r="B99" s="3">
        <f t="shared" si="10"/>
        <v>46487</v>
      </c>
      <c r="C99" s="38">
        <f t="shared" si="7"/>
        <v>34685.416666666664</v>
      </c>
      <c r="D99" s="38"/>
      <c r="E99" s="39">
        <f>IFERROR(IF(SUM($E$12:F98)&gt;=$B$4-0.1,"",IF($B$7&gt;=A99,0,$B$4/($B$6-$B$7))),"")</f>
        <v>33333.333333333336</v>
      </c>
      <c r="F99" s="40"/>
      <c r="G99" s="39">
        <f t="shared" si="6"/>
        <v>1352.0833333333255</v>
      </c>
      <c r="H99" s="39"/>
      <c r="I99" s="38">
        <f t="shared" si="5"/>
        <v>1066666.6666666602</v>
      </c>
      <c r="J99" s="38"/>
      <c r="K99" s="38"/>
    </row>
    <row r="100" spans="1:11">
      <c r="A100" s="26">
        <f t="shared" si="8"/>
        <v>89</v>
      </c>
      <c r="B100" s="3">
        <f t="shared" si="10"/>
        <v>46517</v>
      </c>
      <c r="C100" s="38">
        <f t="shared" si="7"/>
        <v>34644.444444444438</v>
      </c>
      <c r="D100" s="38"/>
      <c r="E100" s="39">
        <f>IFERROR(IF(SUM($E$12:F99)&gt;=$B$4-0.1,"",IF($B$7&gt;=A100,0,$B$4/($B$6-$B$7))),"")</f>
        <v>33333.333333333336</v>
      </c>
      <c r="F100" s="40"/>
      <c r="G100" s="39">
        <f t="shared" si="6"/>
        <v>1311.1111111111034</v>
      </c>
      <c r="H100" s="39"/>
      <c r="I100" s="38">
        <f t="shared" si="5"/>
        <v>1033333.3333333269</v>
      </c>
      <c r="J100" s="38"/>
      <c r="K100" s="38"/>
    </row>
    <row r="101" spans="1:11">
      <c r="A101" s="26">
        <f t="shared" si="8"/>
        <v>90</v>
      </c>
      <c r="B101" s="3">
        <f t="shared" si="10"/>
        <v>46548</v>
      </c>
      <c r="C101" s="38">
        <f t="shared" si="7"/>
        <v>34603.472222222219</v>
      </c>
      <c r="D101" s="38"/>
      <c r="E101" s="39">
        <f>IFERROR(IF(SUM($E$12:F100)&gt;=$B$4-0.1,"",IF($B$7&gt;=A101,0,$B$4/($B$6-$B$7))),"")</f>
        <v>33333.333333333336</v>
      </c>
      <c r="F101" s="40"/>
      <c r="G101" s="39">
        <f t="shared" si="6"/>
        <v>1270.138888888881</v>
      </c>
      <c r="H101" s="39"/>
      <c r="I101" s="38">
        <f t="shared" si="5"/>
        <v>999999.99999999348</v>
      </c>
      <c r="J101" s="38"/>
      <c r="K101" s="38"/>
    </row>
    <row r="102" spans="1:11">
      <c r="A102" s="26">
        <f t="shared" si="8"/>
        <v>91</v>
      </c>
      <c r="B102" s="3">
        <f t="shared" si="10"/>
        <v>46578</v>
      </c>
      <c r="C102" s="38">
        <f t="shared" si="7"/>
        <v>34562.499999999993</v>
      </c>
      <c r="D102" s="38"/>
      <c r="E102" s="39">
        <f>IFERROR(IF(SUM($E$12:F101)&gt;=$B$4-0.1,"",IF($B$7&gt;=A102,0,$B$4/($B$6-$B$7))),"")</f>
        <v>33333.333333333336</v>
      </c>
      <c r="F102" s="40"/>
      <c r="G102" s="39">
        <f t="shared" si="6"/>
        <v>1229.1666666666588</v>
      </c>
      <c r="H102" s="39"/>
      <c r="I102" s="38">
        <f t="shared" si="5"/>
        <v>966666.66666666011</v>
      </c>
      <c r="J102" s="38"/>
      <c r="K102" s="38"/>
    </row>
    <row r="103" spans="1:11">
      <c r="A103" s="26">
        <f t="shared" si="8"/>
        <v>92</v>
      </c>
      <c r="B103" s="3">
        <f t="shared" si="10"/>
        <v>46609</v>
      </c>
      <c r="C103" s="38">
        <f t="shared" si="7"/>
        <v>34521.527777777774</v>
      </c>
      <c r="D103" s="38"/>
      <c r="E103" s="39">
        <f>IFERROR(IF(SUM($E$12:F102)&gt;=$B$4-0.1,"",IF($B$7&gt;=A103,0,$B$4/($B$6-$B$7))),"")</f>
        <v>33333.333333333336</v>
      </c>
      <c r="F103" s="40"/>
      <c r="G103" s="39">
        <f t="shared" si="6"/>
        <v>1188.1944444444364</v>
      </c>
      <c r="H103" s="39"/>
      <c r="I103" s="38">
        <f t="shared" si="5"/>
        <v>933333.33333332674</v>
      </c>
      <c r="J103" s="38"/>
      <c r="K103" s="38"/>
    </row>
    <row r="104" spans="1:11">
      <c r="A104" s="26">
        <f t="shared" si="8"/>
        <v>93</v>
      </c>
      <c r="B104" s="3">
        <f t="shared" si="10"/>
        <v>46640</v>
      </c>
      <c r="C104" s="38">
        <f t="shared" si="7"/>
        <v>34480.555555555547</v>
      </c>
      <c r="D104" s="38"/>
      <c r="E104" s="39">
        <f>IFERROR(IF(SUM($E$12:F103)&gt;=$B$4-0.1,"",IF($B$7&gt;=A104,0,$B$4/($B$6-$B$7))),"")</f>
        <v>33333.333333333336</v>
      </c>
      <c r="F104" s="40"/>
      <c r="G104" s="39">
        <f t="shared" si="6"/>
        <v>1147.2222222222142</v>
      </c>
      <c r="H104" s="39"/>
      <c r="I104" s="38">
        <f t="shared" si="5"/>
        <v>899999.99999999336</v>
      </c>
      <c r="J104" s="38"/>
      <c r="K104" s="38"/>
    </row>
    <row r="105" spans="1:11">
      <c r="A105" s="26">
        <f t="shared" si="8"/>
        <v>94</v>
      </c>
      <c r="B105" s="3">
        <f t="shared" si="10"/>
        <v>46670</v>
      </c>
      <c r="C105" s="38">
        <f t="shared" si="7"/>
        <v>34439.583333333328</v>
      </c>
      <c r="D105" s="38"/>
      <c r="E105" s="39">
        <f>IFERROR(IF(SUM($E$12:F104)&gt;=$B$4-0.1,"",IF($B$7&gt;=A105,0,$B$4/($B$6-$B$7))),"")</f>
        <v>33333.333333333336</v>
      </c>
      <c r="F105" s="40"/>
      <c r="G105" s="39">
        <f t="shared" si="6"/>
        <v>1106.249999999992</v>
      </c>
      <c r="H105" s="39"/>
      <c r="I105" s="38">
        <f t="shared" si="5"/>
        <v>866666.66666665999</v>
      </c>
      <c r="J105" s="38"/>
      <c r="K105" s="38"/>
    </row>
    <row r="106" spans="1:11">
      <c r="A106" s="26">
        <f t="shared" si="8"/>
        <v>95</v>
      </c>
      <c r="B106" s="3">
        <f t="shared" si="10"/>
        <v>46701</v>
      </c>
      <c r="C106" s="38">
        <f t="shared" si="7"/>
        <v>34398.611111111102</v>
      </c>
      <c r="D106" s="38"/>
      <c r="E106" s="39">
        <f>IFERROR(IF(SUM($E$12:F105)&gt;=$B$4-0.1,"",IF($B$7&gt;=A106,0,$B$4/($B$6-$B$7))),"")</f>
        <v>33333.333333333336</v>
      </c>
      <c r="F106" s="40"/>
      <c r="G106" s="39">
        <f t="shared" si="6"/>
        <v>1065.2777777777696</v>
      </c>
      <c r="H106" s="39"/>
      <c r="I106" s="38">
        <f t="shared" ref="I106:I131" si="11">IFERROR(IF(IF($B$7&gt;=A106,$B$4,I105-E106)&lt;0,0,IF($B$7&gt;=A106,$B$4,I105-E106)),"")</f>
        <v>833333.33333332662</v>
      </c>
      <c r="J106" s="38"/>
      <c r="K106" s="38"/>
    </row>
    <row r="107" spans="1:11">
      <c r="A107" s="26">
        <f t="shared" si="8"/>
        <v>96</v>
      </c>
      <c r="B107" s="3">
        <f t="shared" si="10"/>
        <v>46731</v>
      </c>
      <c r="C107" s="38">
        <f t="shared" si="7"/>
        <v>34357.638888888883</v>
      </c>
      <c r="D107" s="38"/>
      <c r="E107" s="39">
        <f>IFERROR(IF(SUM($E$12:F106)&gt;=$B$4-0.1,"",IF($B$7&gt;=A107,0,$B$4/($B$6-$B$7))),"")</f>
        <v>33333.333333333336</v>
      </c>
      <c r="F107" s="40"/>
      <c r="G107" s="39">
        <f t="shared" si="6"/>
        <v>1024.3055555555472</v>
      </c>
      <c r="H107" s="39"/>
      <c r="I107" s="38">
        <f t="shared" si="11"/>
        <v>799999.99999999325</v>
      </c>
      <c r="J107" s="38"/>
      <c r="K107" s="38"/>
    </row>
    <row r="108" spans="1:11">
      <c r="A108" s="26">
        <f t="shared" si="8"/>
        <v>97</v>
      </c>
      <c r="B108" s="3">
        <f t="shared" si="10"/>
        <v>46762</v>
      </c>
      <c r="C108" s="38">
        <f t="shared" si="7"/>
        <v>34316.666666666664</v>
      </c>
      <c r="D108" s="38"/>
      <c r="E108" s="39">
        <f>IFERROR(IF(SUM($E$12:F107)&gt;=$B$4-0.1,"",IF($B$7&gt;=A108,0,$B$4/($B$6-$B$7))),"")</f>
        <v>33333.333333333336</v>
      </c>
      <c r="F108" s="40"/>
      <c r="G108" s="39">
        <f t="shared" si="6"/>
        <v>983.33333333332519</v>
      </c>
      <c r="H108" s="39"/>
      <c r="I108" s="38">
        <f t="shared" si="11"/>
        <v>766666.66666665988</v>
      </c>
      <c r="J108" s="38"/>
      <c r="K108" s="38"/>
    </row>
    <row r="109" spans="1:11">
      <c r="A109" s="26">
        <f t="shared" si="8"/>
        <v>98</v>
      </c>
      <c r="B109" s="3">
        <f t="shared" si="10"/>
        <v>46793</v>
      </c>
      <c r="C109" s="38">
        <f t="shared" si="7"/>
        <v>34275.694444444438</v>
      </c>
      <c r="D109" s="38"/>
      <c r="E109" s="39">
        <f>IFERROR(IF(SUM($E$12:F108)&gt;=$B$4-0.1,"",IF($B$7&gt;=A109,0,$B$4/($B$6-$B$7))),"")</f>
        <v>33333.333333333336</v>
      </c>
      <c r="F109" s="40"/>
      <c r="G109" s="39">
        <f t="shared" si="6"/>
        <v>942.36111111110279</v>
      </c>
      <c r="H109" s="39"/>
      <c r="I109" s="38">
        <f t="shared" si="11"/>
        <v>733333.3333333265</v>
      </c>
      <c r="J109" s="38"/>
      <c r="K109" s="38"/>
    </row>
    <row r="110" spans="1:11">
      <c r="A110" s="26">
        <f t="shared" si="8"/>
        <v>99</v>
      </c>
      <c r="B110" s="3">
        <f t="shared" si="10"/>
        <v>46822</v>
      </c>
      <c r="C110" s="38">
        <f t="shared" si="7"/>
        <v>34234.722222222219</v>
      </c>
      <c r="D110" s="38"/>
      <c r="E110" s="39">
        <f>IFERROR(IF(SUM($E$12:F109)&gt;=$B$4-0.1,"",IF($B$7&gt;=A110,0,$B$4/($B$6-$B$7))),"")</f>
        <v>33333.333333333336</v>
      </c>
      <c r="F110" s="40"/>
      <c r="G110" s="39">
        <f t="shared" si="6"/>
        <v>901.3888888888805</v>
      </c>
      <c r="H110" s="39"/>
      <c r="I110" s="38">
        <f t="shared" si="11"/>
        <v>699999.99999999313</v>
      </c>
      <c r="J110" s="38"/>
      <c r="K110" s="38"/>
    </row>
    <row r="111" spans="1:11">
      <c r="A111" s="26">
        <f t="shared" si="8"/>
        <v>100</v>
      </c>
      <c r="B111" s="3">
        <f t="shared" si="10"/>
        <v>46853</v>
      </c>
      <c r="C111" s="38">
        <f t="shared" si="7"/>
        <v>34193.749999999993</v>
      </c>
      <c r="D111" s="38"/>
      <c r="E111" s="39">
        <f>IFERROR(IF(SUM($E$12:F110)&gt;=$B$4-0.1,"",IF($B$7&gt;=A111,0,$B$4/($B$6-$B$7))),"")</f>
        <v>33333.333333333336</v>
      </c>
      <c r="F111" s="40"/>
      <c r="G111" s="39">
        <f t="shared" si="6"/>
        <v>860.41666666665833</v>
      </c>
      <c r="H111" s="39"/>
      <c r="I111" s="38">
        <f t="shared" si="11"/>
        <v>666666.66666665976</v>
      </c>
      <c r="J111" s="38"/>
      <c r="K111" s="38"/>
    </row>
    <row r="112" spans="1:11">
      <c r="A112" s="26">
        <f t="shared" si="8"/>
        <v>101</v>
      </c>
      <c r="B112" s="3">
        <f t="shared" si="10"/>
        <v>46883</v>
      </c>
      <c r="C112" s="38">
        <f t="shared" si="7"/>
        <v>34152.777777777774</v>
      </c>
      <c r="D112" s="38"/>
      <c r="E112" s="39">
        <f>IFERROR(IF(SUM($E$12:F111)&gt;=$B$4-0.1,"",IF($B$7&gt;=A112,0,$B$4/($B$6-$B$7))),"")</f>
        <v>33333.333333333336</v>
      </c>
      <c r="F112" s="40"/>
      <c r="G112" s="39">
        <f t="shared" si="6"/>
        <v>819.44444444443604</v>
      </c>
      <c r="H112" s="39"/>
      <c r="I112" s="38">
        <f t="shared" si="11"/>
        <v>633333.33333332639</v>
      </c>
      <c r="J112" s="38"/>
      <c r="K112" s="38"/>
    </row>
    <row r="113" spans="1:11">
      <c r="A113" s="26">
        <f t="shared" si="8"/>
        <v>102</v>
      </c>
      <c r="B113" s="3">
        <f t="shared" si="10"/>
        <v>46914</v>
      </c>
      <c r="C113" s="38">
        <f t="shared" si="7"/>
        <v>34111.805555555547</v>
      </c>
      <c r="D113" s="38"/>
      <c r="E113" s="39">
        <f>IFERROR(IF(SUM($E$12:F112)&gt;=$B$4-0.1,"",IF($B$7&gt;=A113,0,$B$4/($B$6-$B$7))),"")</f>
        <v>33333.333333333336</v>
      </c>
      <c r="F113" s="40"/>
      <c r="G113" s="39">
        <f t="shared" si="6"/>
        <v>778.47222222221365</v>
      </c>
      <c r="H113" s="39"/>
      <c r="I113" s="38">
        <f t="shared" si="11"/>
        <v>599999.99999999302</v>
      </c>
      <c r="J113" s="38"/>
      <c r="K113" s="38"/>
    </row>
    <row r="114" spans="1:11">
      <c r="A114" s="26">
        <f t="shared" si="8"/>
        <v>103</v>
      </c>
      <c r="B114" s="3">
        <f t="shared" si="10"/>
        <v>46944</v>
      </c>
      <c r="C114" s="38">
        <f t="shared" si="7"/>
        <v>34070.833333333328</v>
      </c>
      <c r="D114" s="38"/>
      <c r="E114" s="39">
        <f>IFERROR(IF(SUM($E$12:F113)&gt;=$B$4-0.1,"",IF($B$7&gt;=A114,0,$B$4/($B$6-$B$7))),"")</f>
        <v>33333.333333333336</v>
      </c>
      <c r="F114" s="40"/>
      <c r="G114" s="39">
        <f t="shared" si="6"/>
        <v>737.49999999999147</v>
      </c>
      <c r="H114" s="39"/>
      <c r="I114" s="38">
        <f t="shared" si="11"/>
        <v>566666.66666665964</v>
      </c>
      <c r="J114" s="38"/>
      <c r="K114" s="38"/>
    </row>
    <row r="115" spans="1:11">
      <c r="A115" s="26">
        <f t="shared" si="8"/>
        <v>104</v>
      </c>
      <c r="B115" s="3">
        <f t="shared" si="10"/>
        <v>46975</v>
      </c>
      <c r="C115" s="38">
        <f t="shared" si="7"/>
        <v>34029.861111111102</v>
      </c>
      <c r="D115" s="38"/>
      <c r="E115" s="39">
        <f>IFERROR(IF(SUM($E$12:F114)&gt;=$B$4-0.1,"",IF($B$7&gt;=A115,0,$B$4/($B$6-$B$7))),"")</f>
        <v>33333.333333333336</v>
      </c>
      <c r="F115" s="40"/>
      <c r="G115" s="39">
        <f t="shared" si="6"/>
        <v>696.52777777776919</v>
      </c>
      <c r="H115" s="39"/>
      <c r="I115" s="38">
        <f t="shared" si="11"/>
        <v>533333.33333332627</v>
      </c>
      <c r="J115" s="38"/>
      <c r="K115" s="38"/>
    </row>
    <row r="116" spans="1:11">
      <c r="A116" s="26">
        <f t="shared" si="8"/>
        <v>105</v>
      </c>
      <c r="B116" s="3">
        <f t="shared" si="10"/>
        <v>47006</v>
      </c>
      <c r="C116" s="38">
        <f t="shared" si="7"/>
        <v>33988.888888888883</v>
      </c>
      <c r="D116" s="38"/>
      <c r="E116" s="39">
        <f>IFERROR(IF(SUM($E$12:F115)&gt;=$B$4-0.1,"",IF($B$7&gt;=A116,0,$B$4/($B$6-$B$7))),"")</f>
        <v>33333.333333333336</v>
      </c>
      <c r="F116" s="40"/>
      <c r="G116" s="39">
        <f t="shared" si="6"/>
        <v>655.5555555555469</v>
      </c>
      <c r="H116" s="39"/>
      <c r="I116" s="38">
        <f t="shared" si="11"/>
        <v>499999.99999999296</v>
      </c>
      <c r="J116" s="38"/>
      <c r="K116" s="38"/>
    </row>
    <row r="117" spans="1:11">
      <c r="A117" s="26">
        <f t="shared" si="8"/>
        <v>106</v>
      </c>
      <c r="B117" s="3">
        <f t="shared" si="10"/>
        <v>47036</v>
      </c>
      <c r="C117" s="38">
        <f t="shared" si="7"/>
        <v>33947.916666666657</v>
      </c>
      <c r="D117" s="38"/>
      <c r="E117" s="39">
        <f>IFERROR(IF(SUM($E$12:F116)&gt;=$B$4-0.1,"",IF($B$7&gt;=A117,0,$B$4/($B$6-$B$7))),"")</f>
        <v>33333.333333333336</v>
      </c>
      <c r="F117" s="40"/>
      <c r="G117" s="39">
        <f t="shared" si="6"/>
        <v>614.58333333332473</v>
      </c>
      <c r="H117" s="39"/>
      <c r="I117" s="38">
        <f t="shared" si="11"/>
        <v>466666.66666665964</v>
      </c>
      <c r="J117" s="38"/>
      <c r="K117" s="38"/>
    </row>
    <row r="118" spans="1:11">
      <c r="A118" s="26">
        <f t="shared" si="8"/>
        <v>107</v>
      </c>
      <c r="B118" s="3">
        <f t="shared" si="10"/>
        <v>47067</v>
      </c>
      <c r="C118" s="38">
        <f t="shared" si="7"/>
        <v>33906.944444444438</v>
      </c>
      <c r="D118" s="38"/>
      <c r="E118" s="39">
        <f>IFERROR(IF(SUM($E$12:F117)&gt;=$B$4-0.1,"",IF($B$7&gt;=A118,0,$B$4/($B$6-$B$7))),"")</f>
        <v>33333.333333333336</v>
      </c>
      <c r="F118" s="40"/>
      <c r="G118" s="39">
        <f t="shared" si="6"/>
        <v>573.61111111110256</v>
      </c>
      <c r="H118" s="39"/>
      <c r="I118" s="38">
        <f t="shared" si="11"/>
        <v>433333.33333332633</v>
      </c>
      <c r="J118" s="38"/>
      <c r="K118" s="38"/>
    </row>
    <row r="119" spans="1:11">
      <c r="A119" s="26">
        <f t="shared" si="8"/>
        <v>108</v>
      </c>
      <c r="B119" s="3">
        <f t="shared" si="10"/>
        <v>47097</v>
      </c>
      <c r="C119" s="38">
        <f t="shared" si="7"/>
        <v>33865.972222222219</v>
      </c>
      <c r="D119" s="38"/>
      <c r="E119" s="39">
        <f>IFERROR(IF(SUM($E$12:F118)&gt;=$B$4-0.1,"",IF($B$7&gt;=A119,0,$B$4/($B$6-$B$7))),"")</f>
        <v>33333.333333333336</v>
      </c>
      <c r="F119" s="40"/>
      <c r="G119" s="39">
        <f t="shared" si="6"/>
        <v>532.63888888888039</v>
      </c>
      <c r="H119" s="39"/>
      <c r="I119" s="38">
        <f t="shared" si="11"/>
        <v>399999.99999999302</v>
      </c>
      <c r="J119" s="38"/>
      <c r="K119" s="38"/>
    </row>
    <row r="120" spans="1:11">
      <c r="A120" s="26">
        <f t="shared" si="8"/>
        <v>109</v>
      </c>
      <c r="B120" s="3">
        <f t="shared" si="10"/>
        <v>47128</v>
      </c>
      <c r="C120" s="38">
        <f t="shared" si="7"/>
        <v>33824.999999999993</v>
      </c>
      <c r="D120" s="38"/>
      <c r="E120" s="39">
        <f>IFERROR(IF(SUM($E$12:F119)&gt;=$B$4-0.1,"",IF($B$7&gt;=A120,0,$B$4/($B$6-$B$7))),"")</f>
        <v>33333.333333333336</v>
      </c>
      <c r="F120" s="40"/>
      <c r="G120" s="39">
        <f t="shared" si="6"/>
        <v>491.6666666666581</v>
      </c>
      <c r="H120" s="39"/>
      <c r="I120" s="38">
        <f t="shared" si="11"/>
        <v>366666.6666666597</v>
      </c>
      <c r="J120" s="38"/>
      <c r="K120" s="38"/>
    </row>
    <row r="121" spans="1:11">
      <c r="A121" s="26">
        <f t="shared" si="8"/>
        <v>110</v>
      </c>
      <c r="B121" s="3">
        <f t="shared" si="10"/>
        <v>47159</v>
      </c>
      <c r="C121" s="38">
        <f t="shared" si="7"/>
        <v>33784.027777777774</v>
      </c>
      <c r="D121" s="38"/>
      <c r="E121" s="39">
        <f>IFERROR(IF(SUM($E$12:F120)&gt;=$B$4-0.1,"",IF($B$7&gt;=A121,0,$B$4/($B$6-$B$7))),"")</f>
        <v>33333.333333333336</v>
      </c>
      <c r="F121" s="40"/>
      <c r="G121" s="39">
        <f t="shared" si="6"/>
        <v>450.69444444443593</v>
      </c>
      <c r="H121" s="39"/>
      <c r="I121" s="38">
        <f t="shared" si="11"/>
        <v>333333.33333332639</v>
      </c>
      <c r="J121" s="38"/>
      <c r="K121" s="38"/>
    </row>
    <row r="122" spans="1:11">
      <c r="A122" s="26">
        <f t="shared" si="8"/>
        <v>111</v>
      </c>
      <c r="B122" s="3">
        <f t="shared" si="10"/>
        <v>47187</v>
      </c>
      <c r="C122" s="38">
        <f t="shared" si="7"/>
        <v>33743.055555555547</v>
      </c>
      <c r="D122" s="38"/>
      <c r="E122" s="39">
        <f>IFERROR(IF(SUM($E$12:F121)&gt;=$B$4-0.1,"",IF($B$7&gt;=A122,0,$B$4/($B$6-$B$7))),"")</f>
        <v>33333.333333333336</v>
      </c>
      <c r="F122" s="40"/>
      <c r="G122" s="39">
        <f t="shared" si="6"/>
        <v>409.7222222222137</v>
      </c>
      <c r="H122" s="39"/>
      <c r="I122" s="38">
        <f t="shared" si="11"/>
        <v>299999.99999999307</v>
      </c>
      <c r="J122" s="38"/>
      <c r="K122" s="38"/>
    </row>
    <row r="123" spans="1:11">
      <c r="A123" s="26">
        <f t="shared" si="8"/>
        <v>112</v>
      </c>
      <c r="B123" s="3">
        <f t="shared" si="10"/>
        <v>47218</v>
      </c>
      <c r="C123" s="38">
        <f t="shared" si="7"/>
        <v>33702.083333333328</v>
      </c>
      <c r="D123" s="38"/>
      <c r="E123" s="39">
        <f>IFERROR(IF(SUM($E$12:F122)&gt;=$B$4-0.1,"",IF($B$7&gt;=A123,0,$B$4/($B$6-$B$7))),"")</f>
        <v>33333.333333333336</v>
      </c>
      <c r="F123" s="40"/>
      <c r="G123" s="39">
        <f t="shared" si="6"/>
        <v>368.74999999999153</v>
      </c>
      <c r="H123" s="39"/>
      <c r="I123" s="38">
        <f t="shared" si="11"/>
        <v>266666.66666665976</v>
      </c>
      <c r="J123" s="38"/>
      <c r="K123" s="38"/>
    </row>
    <row r="124" spans="1:11">
      <c r="A124" s="26">
        <f t="shared" si="8"/>
        <v>113</v>
      </c>
      <c r="B124" s="3">
        <f t="shared" si="10"/>
        <v>47248</v>
      </c>
      <c r="C124" s="38">
        <f t="shared" si="7"/>
        <v>33661.111111111102</v>
      </c>
      <c r="D124" s="38"/>
      <c r="E124" s="39">
        <f>IFERROR(IF(SUM($E$12:F123)&gt;=$B$4-0.1,"",IF($B$7&gt;=A124,0,$B$4/($B$6-$B$7))),"")</f>
        <v>33333.333333333336</v>
      </c>
      <c r="F124" s="40"/>
      <c r="G124" s="39">
        <f t="shared" si="6"/>
        <v>327.7777777777693</v>
      </c>
      <c r="H124" s="39"/>
      <c r="I124" s="38">
        <f t="shared" si="11"/>
        <v>233333.33333332642</v>
      </c>
      <c r="J124" s="38"/>
      <c r="K124" s="38"/>
    </row>
    <row r="125" spans="1:11">
      <c r="A125" s="26">
        <f t="shared" si="8"/>
        <v>114</v>
      </c>
      <c r="B125" s="3">
        <f t="shared" si="10"/>
        <v>47279</v>
      </c>
      <c r="C125" s="38">
        <f t="shared" si="7"/>
        <v>33620.138888888883</v>
      </c>
      <c r="D125" s="38"/>
      <c r="E125" s="39">
        <f>IFERROR(IF(SUM($E$12:F124)&gt;=$B$4-0.1,"",IF($B$7&gt;=A125,0,$B$4/($B$6-$B$7))),"")</f>
        <v>33333.333333333336</v>
      </c>
      <c r="F125" s="40"/>
      <c r="G125" s="39">
        <f t="shared" ref="G125:G188" si="12">IFERROR(IF($B$7&gt;=A125,$B$4*($F$6/100)/12,IF(A124&gt;=$B$6,"",(I124*($F$6/100))/12)),"")</f>
        <v>286.80555555554707</v>
      </c>
      <c r="H125" s="39"/>
      <c r="I125" s="38">
        <f t="shared" si="11"/>
        <v>199999.99999999307</v>
      </c>
      <c r="J125" s="38"/>
      <c r="K125" s="38"/>
    </row>
    <row r="126" spans="1:11">
      <c r="A126" s="26">
        <f t="shared" si="8"/>
        <v>115</v>
      </c>
      <c r="B126" s="3">
        <f t="shared" si="10"/>
        <v>47309</v>
      </c>
      <c r="C126" s="38">
        <f t="shared" si="7"/>
        <v>33579.166666666657</v>
      </c>
      <c r="D126" s="38"/>
      <c r="E126" s="39">
        <f>IFERROR(IF(SUM($E$12:F125)&gt;=$B$4-0.1,"",IF($B$7&gt;=A126,0,$B$4/($B$6-$B$7))),"")</f>
        <v>33333.333333333336</v>
      </c>
      <c r="F126" s="40"/>
      <c r="G126" s="39">
        <f t="shared" si="12"/>
        <v>245.83333333332484</v>
      </c>
      <c r="H126" s="39"/>
      <c r="I126" s="38">
        <f t="shared" si="11"/>
        <v>166666.66666665973</v>
      </c>
      <c r="J126" s="38"/>
      <c r="K126" s="38"/>
    </row>
    <row r="127" spans="1:11">
      <c r="A127" s="26">
        <f t="shared" si="8"/>
        <v>116</v>
      </c>
      <c r="B127" s="3">
        <f t="shared" si="10"/>
        <v>47340</v>
      </c>
      <c r="C127" s="38">
        <f t="shared" si="7"/>
        <v>33538.194444444438</v>
      </c>
      <c r="D127" s="38"/>
      <c r="E127" s="39">
        <f>IFERROR(IF(SUM($E$12:F126)&gt;=$B$4-0.1,"",IF($B$7&gt;=A127,0,$B$4/($B$6-$B$7))),"")</f>
        <v>33333.333333333336</v>
      </c>
      <c r="F127" s="40"/>
      <c r="G127" s="39">
        <f t="shared" si="12"/>
        <v>204.86111111110259</v>
      </c>
      <c r="H127" s="39"/>
      <c r="I127" s="38">
        <f t="shared" si="11"/>
        <v>133333.33333332639</v>
      </c>
      <c r="J127" s="38"/>
      <c r="K127" s="38"/>
    </row>
    <row r="128" spans="1:11">
      <c r="A128" s="26">
        <f t="shared" si="8"/>
        <v>117</v>
      </c>
      <c r="B128" s="3">
        <f t="shared" si="10"/>
        <v>47371</v>
      </c>
      <c r="C128" s="38">
        <f t="shared" si="7"/>
        <v>33497.222222222219</v>
      </c>
      <c r="D128" s="38"/>
      <c r="E128" s="39">
        <f>IFERROR(IF(SUM($E$12:F127)&gt;=$B$4-0.1,"",IF($B$7&gt;=A128,0,$B$4/($B$6-$B$7))),"")</f>
        <v>33333.333333333336</v>
      </c>
      <c r="F128" s="40"/>
      <c r="G128" s="39">
        <f t="shared" si="12"/>
        <v>163.88888888888036</v>
      </c>
      <c r="H128" s="39"/>
      <c r="I128" s="38">
        <f t="shared" si="11"/>
        <v>99999.999999993044</v>
      </c>
      <c r="J128" s="38"/>
      <c r="K128" s="38"/>
    </row>
    <row r="129" spans="1:11">
      <c r="A129" s="26">
        <f t="shared" si="8"/>
        <v>118</v>
      </c>
      <c r="B129" s="3">
        <f t="shared" si="10"/>
        <v>47401</v>
      </c>
      <c r="C129" s="38">
        <f t="shared" si="7"/>
        <v>33456.249999999993</v>
      </c>
      <c r="D129" s="38"/>
      <c r="E129" s="39">
        <f>IFERROR(IF(SUM($E$12:F128)&gt;=$B$4-0.1,"",IF($B$7&gt;=A129,0,$B$4/($B$6-$B$7))),"")</f>
        <v>33333.333333333336</v>
      </c>
      <c r="F129" s="40"/>
      <c r="G129" s="39">
        <f t="shared" si="12"/>
        <v>122.91666666665812</v>
      </c>
      <c r="H129" s="39"/>
      <c r="I129" s="38">
        <f t="shared" si="11"/>
        <v>66666.666666659701</v>
      </c>
      <c r="J129" s="38"/>
      <c r="K129" s="38"/>
    </row>
    <row r="130" spans="1:11">
      <c r="A130" s="26">
        <f t="shared" si="8"/>
        <v>119</v>
      </c>
      <c r="B130" s="3">
        <f t="shared" si="10"/>
        <v>47432</v>
      </c>
      <c r="C130" s="38">
        <f t="shared" si="7"/>
        <v>33415.277777777774</v>
      </c>
      <c r="D130" s="38"/>
      <c r="E130" s="39">
        <f>IFERROR(IF(SUM($E$12:F129)&gt;=$B$4-0.1,"",IF($B$7&gt;=A130,0,$B$4/($B$6-$B$7))),"")</f>
        <v>33333.333333333336</v>
      </c>
      <c r="F130" s="40"/>
      <c r="G130" s="39">
        <f t="shared" si="12"/>
        <v>81.944444444435888</v>
      </c>
      <c r="H130" s="39"/>
      <c r="I130" s="38">
        <f t="shared" si="11"/>
        <v>33333.333333326365</v>
      </c>
      <c r="J130" s="38"/>
      <c r="K130" s="38"/>
    </row>
    <row r="131" spans="1:11">
      <c r="A131" s="26">
        <f t="shared" si="8"/>
        <v>120</v>
      </c>
      <c r="B131" s="3">
        <f t="shared" si="10"/>
        <v>47462</v>
      </c>
      <c r="C131" s="38">
        <f t="shared" si="7"/>
        <v>33374.305555555547</v>
      </c>
      <c r="D131" s="38"/>
      <c r="E131" s="39">
        <f>IFERROR(IF(SUM($E$12:F130)&gt;=$B$4-0.1,"",IF($B$7&gt;=A131,0,$B$4/($B$6-$B$7))),"")</f>
        <v>33333.333333333336</v>
      </c>
      <c r="F131" s="40"/>
      <c r="G131" s="39">
        <f t="shared" si="12"/>
        <v>40.972222222213659</v>
      </c>
      <c r="H131" s="39"/>
      <c r="I131" s="38">
        <f t="shared" si="11"/>
        <v>0</v>
      </c>
      <c r="J131" s="38"/>
      <c r="K131" s="38"/>
    </row>
    <row r="132" spans="1:11">
      <c r="A132" s="26" t="str">
        <f t="shared" si="8"/>
        <v/>
      </c>
      <c r="B132" s="3" t="str">
        <f t="shared" si="10"/>
        <v/>
      </c>
      <c r="C132" s="38" t="str">
        <f t="shared" ref="C132:C191" si="13">IFERROR(IF(E132+G132=E132,"",E132+G132),"")</f>
        <v/>
      </c>
      <c r="D132" s="38"/>
      <c r="E132" s="39" t="str">
        <f>IFERROR(IF(SUM($E$12:F131)&gt;=$B$4-0.1,"",IF($B$7&gt;=A132,0,$B$4/($B$6-$B$7))),"")</f>
        <v/>
      </c>
      <c r="F132" s="40"/>
      <c r="G132" s="39" t="str">
        <f t="shared" si="12"/>
        <v/>
      </c>
      <c r="H132" s="39"/>
      <c r="I132" s="38" t="str">
        <f t="shared" ref="I132:I191" si="14">IFERROR(IF(IF($B$7&gt;=A132,$B$4,I131-E132)&lt;0,0,IF($B$7&gt;=A132,$B$4,I131-E132)),"")</f>
        <v/>
      </c>
      <c r="J132" s="38"/>
      <c r="K132" s="38"/>
    </row>
    <row r="133" spans="1:11">
      <c r="A133" s="26" t="str">
        <f t="shared" si="8"/>
        <v/>
      </c>
      <c r="B133" s="3" t="str">
        <f t="shared" si="10"/>
        <v/>
      </c>
      <c r="C133" s="38" t="str">
        <f t="shared" si="13"/>
        <v/>
      </c>
      <c r="D133" s="38"/>
      <c r="E133" s="39" t="str">
        <f>IFERROR(IF(SUM($E$12:F132)&gt;=$B$4-0.1,"",IF($B$7&gt;=A133,0,$B$4/($B$6-$B$7))),"")</f>
        <v/>
      </c>
      <c r="F133" s="40"/>
      <c r="G133" s="39" t="str">
        <f t="shared" si="12"/>
        <v/>
      </c>
      <c r="H133" s="39"/>
      <c r="I133" s="38" t="str">
        <f t="shared" si="14"/>
        <v/>
      </c>
      <c r="J133" s="38"/>
      <c r="K133" s="38"/>
    </row>
    <row r="134" spans="1:11">
      <c r="A134" s="26" t="str">
        <f t="shared" si="8"/>
        <v/>
      </c>
      <c r="B134" s="3" t="str">
        <f t="shared" si="10"/>
        <v/>
      </c>
      <c r="C134" s="38" t="str">
        <f t="shared" si="13"/>
        <v/>
      </c>
      <c r="D134" s="38"/>
      <c r="E134" s="39" t="str">
        <f>IFERROR(IF(SUM($E$12:F133)&gt;=$B$4-0.1,"",IF($B$7&gt;=A134,0,$B$4/($B$6-$B$7))),"")</f>
        <v/>
      </c>
      <c r="F134" s="40"/>
      <c r="G134" s="39" t="str">
        <f t="shared" si="12"/>
        <v/>
      </c>
      <c r="H134" s="39"/>
      <c r="I134" s="38" t="str">
        <f t="shared" si="14"/>
        <v/>
      </c>
      <c r="J134" s="38"/>
      <c r="K134" s="38"/>
    </row>
    <row r="135" spans="1:11">
      <c r="A135" s="26" t="str">
        <f t="shared" si="8"/>
        <v/>
      </c>
      <c r="B135" s="3" t="str">
        <f t="shared" si="10"/>
        <v/>
      </c>
      <c r="C135" s="38" t="str">
        <f t="shared" si="13"/>
        <v/>
      </c>
      <c r="D135" s="38"/>
      <c r="E135" s="39" t="str">
        <f>IFERROR(IF(SUM($E$12:F134)&gt;=$B$4-0.1,"",IF($B$7&gt;=A135,0,$B$4/($B$6-$B$7))),"")</f>
        <v/>
      </c>
      <c r="F135" s="40"/>
      <c r="G135" s="39" t="str">
        <f t="shared" si="12"/>
        <v/>
      </c>
      <c r="H135" s="39"/>
      <c r="I135" s="38" t="str">
        <f t="shared" si="14"/>
        <v/>
      </c>
      <c r="J135" s="38"/>
      <c r="K135" s="38"/>
    </row>
    <row r="136" spans="1:11">
      <c r="A136" s="26" t="str">
        <f t="shared" si="8"/>
        <v/>
      </c>
      <c r="B136" s="3" t="str">
        <f t="shared" si="10"/>
        <v/>
      </c>
      <c r="C136" s="38" t="str">
        <f t="shared" si="13"/>
        <v/>
      </c>
      <c r="D136" s="38"/>
      <c r="E136" s="39" t="str">
        <f>IFERROR(IF(SUM($E$12:F135)&gt;=$B$4-0.1,"",IF($B$7&gt;=A136,0,$B$4/($B$6-$B$7))),"")</f>
        <v/>
      </c>
      <c r="F136" s="40"/>
      <c r="G136" s="39" t="str">
        <f t="shared" si="12"/>
        <v/>
      </c>
      <c r="H136" s="39"/>
      <c r="I136" s="38" t="str">
        <f t="shared" si="14"/>
        <v/>
      </c>
      <c r="J136" s="38"/>
      <c r="K136" s="38"/>
    </row>
    <row r="137" spans="1:11">
      <c r="A137" s="26" t="str">
        <f t="shared" si="8"/>
        <v/>
      </c>
      <c r="B137" s="3" t="str">
        <f t="shared" si="10"/>
        <v/>
      </c>
      <c r="C137" s="38" t="str">
        <f t="shared" si="13"/>
        <v/>
      </c>
      <c r="D137" s="38"/>
      <c r="E137" s="39" t="str">
        <f>IFERROR(IF(SUM($E$12:F136)&gt;=$B$4-0.1,"",IF($B$7&gt;=A137,0,$B$4/($B$6-$B$7))),"")</f>
        <v/>
      </c>
      <c r="F137" s="40"/>
      <c r="G137" s="39" t="str">
        <f t="shared" si="12"/>
        <v/>
      </c>
      <c r="H137" s="39"/>
      <c r="I137" s="38" t="str">
        <f t="shared" si="14"/>
        <v/>
      </c>
      <c r="J137" s="38"/>
      <c r="K137" s="38"/>
    </row>
    <row r="138" spans="1:11">
      <c r="A138" s="26" t="str">
        <f t="shared" si="8"/>
        <v/>
      </c>
      <c r="B138" s="3" t="str">
        <f t="shared" si="10"/>
        <v/>
      </c>
      <c r="C138" s="38" t="str">
        <f t="shared" si="13"/>
        <v/>
      </c>
      <c r="D138" s="38"/>
      <c r="E138" s="39" t="str">
        <f>IFERROR(IF(SUM($E$12:F137)&gt;=$B$4-0.1,"",IF($B$7&gt;=A138,0,$B$4/($B$6-$B$7))),"")</f>
        <v/>
      </c>
      <c r="F138" s="40"/>
      <c r="G138" s="39" t="str">
        <f t="shared" si="12"/>
        <v/>
      </c>
      <c r="H138" s="39"/>
      <c r="I138" s="38" t="str">
        <f t="shared" si="14"/>
        <v/>
      </c>
      <c r="J138" s="38"/>
      <c r="K138" s="38"/>
    </row>
    <row r="139" spans="1:11">
      <c r="A139" s="26" t="str">
        <f t="shared" si="8"/>
        <v/>
      </c>
      <c r="B139" s="3" t="str">
        <f t="shared" si="10"/>
        <v/>
      </c>
      <c r="C139" s="38" t="str">
        <f t="shared" si="13"/>
        <v/>
      </c>
      <c r="D139" s="38"/>
      <c r="E139" s="39" t="str">
        <f>IFERROR(IF(SUM($E$12:F138)&gt;=$B$4-0.1,"",IF($B$7&gt;=A139,0,$B$4/($B$6-$B$7))),"")</f>
        <v/>
      </c>
      <c r="F139" s="40"/>
      <c r="G139" s="39" t="str">
        <f t="shared" si="12"/>
        <v/>
      </c>
      <c r="H139" s="39"/>
      <c r="I139" s="38" t="str">
        <f t="shared" si="14"/>
        <v/>
      </c>
      <c r="J139" s="38"/>
      <c r="K139" s="38"/>
    </row>
    <row r="140" spans="1:11">
      <c r="A140" s="26" t="str">
        <f t="shared" si="8"/>
        <v/>
      </c>
      <c r="B140" s="3" t="str">
        <f t="shared" si="10"/>
        <v/>
      </c>
      <c r="C140" s="38" t="str">
        <f t="shared" si="13"/>
        <v/>
      </c>
      <c r="D140" s="38"/>
      <c r="E140" s="39" t="str">
        <f>IFERROR(IF(SUM($E$12:F139)&gt;=$B$4-0.1,"",IF($B$7&gt;=A140,0,$B$4/($B$6-$B$7))),"")</f>
        <v/>
      </c>
      <c r="F140" s="40"/>
      <c r="G140" s="39" t="str">
        <f t="shared" si="12"/>
        <v/>
      </c>
      <c r="H140" s="39"/>
      <c r="I140" s="38" t="str">
        <f t="shared" si="14"/>
        <v/>
      </c>
      <c r="J140" s="38"/>
      <c r="K140" s="38"/>
    </row>
    <row r="141" spans="1:11">
      <c r="A141" s="26" t="str">
        <f t="shared" si="8"/>
        <v/>
      </c>
      <c r="B141" s="3" t="str">
        <f t="shared" si="10"/>
        <v/>
      </c>
      <c r="C141" s="38" t="str">
        <f t="shared" si="13"/>
        <v/>
      </c>
      <c r="D141" s="38"/>
      <c r="E141" s="39" t="str">
        <f>IFERROR(IF(SUM($E$12:F140)&gt;=$B$4-0.1,"",IF($B$7&gt;=A141,0,$B$4/($B$6-$B$7))),"")</f>
        <v/>
      </c>
      <c r="F141" s="40"/>
      <c r="G141" s="39" t="str">
        <f t="shared" si="12"/>
        <v/>
      </c>
      <c r="H141" s="39"/>
      <c r="I141" s="38" t="str">
        <f t="shared" si="14"/>
        <v/>
      </c>
      <c r="J141" s="38"/>
      <c r="K141" s="38"/>
    </row>
    <row r="142" spans="1:11">
      <c r="A142" s="26" t="str">
        <f t="shared" ref="A142:A191" si="15">IFERROR(IF(A141+1&gt;$B$6,"",A141+1),"")</f>
        <v/>
      </c>
      <c r="B142" s="3" t="str">
        <f t="shared" si="10"/>
        <v/>
      </c>
      <c r="C142" s="38" t="str">
        <f t="shared" si="13"/>
        <v/>
      </c>
      <c r="D142" s="38"/>
      <c r="E142" s="39" t="str">
        <f>IFERROR(IF(SUM($E$12:F141)&gt;=$B$4-0.1,"",IF($B$7&gt;=A142,0,$B$4/($B$6-$B$7))),"")</f>
        <v/>
      </c>
      <c r="F142" s="40"/>
      <c r="G142" s="39" t="str">
        <f t="shared" si="12"/>
        <v/>
      </c>
      <c r="H142" s="39"/>
      <c r="I142" s="38" t="str">
        <f t="shared" si="14"/>
        <v/>
      </c>
      <c r="J142" s="38"/>
      <c r="K142" s="38"/>
    </row>
    <row r="143" spans="1:11">
      <c r="A143" s="26" t="str">
        <f t="shared" si="15"/>
        <v/>
      </c>
      <c r="B143" s="3" t="str">
        <f t="shared" si="10"/>
        <v/>
      </c>
      <c r="C143" s="38" t="str">
        <f t="shared" si="13"/>
        <v/>
      </c>
      <c r="D143" s="38"/>
      <c r="E143" s="39" t="str">
        <f>IFERROR(IF(SUM($E$12:F142)&gt;=$B$4-0.1,"",IF($B$7&gt;=A143,0,$B$4/($B$6-$B$7))),"")</f>
        <v/>
      </c>
      <c r="F143" s="40"/>
      <c r="G143" s="39" t="str">
        <f t="shared" si="12"/>
        <v/>
      </c>
      <c r="H143" s="39"/>
      <c r="I143" s="38" t="str">
        <f t="shared" si="14"/>
        <v/>
      </c>
      <c r="J143" s="38"/>
      <c r="K143" s="38"/>
    </row>
    <row r="144" spans="1:11">
      <c r="A144" s="26" t="str">
        <f t="shared" si="15"/>
        <v/>
      </c>
      <c r="B144" s="3" t="str">
        <f t="shared" si="10"/>
        <v/>
      </c>
      <c r="C144" s="38" t="str">
        <f t="shared" si="13"/>
        <v/>
      </c>
      <c r="D144" s="38"/>
      <c r="E144" s="39" t="str">
        <f>IFERROR(IF(SUM($E$12:F143)&gt;=$B$4-0.1,"",IF($B$7&gt;=A144,0,$B$4/($B$6-$B$7))),"")</f>
        <v/>
      </c>
      <c r="F144" s="40"/>
      <c r="G144" s="39" t="str">
        <f t="shared" si="12"/>
        <v/>
      </c>
      <c r="H144" s="39"/>
      <c r="I144" s="38" t="str">
        <f t="shared" si="14"/>
        <v/>
      </c>
      <c r="J144" s="38"/>
      <c r="K144" s="38"/>
    </row>
    <row r="145" spans="1:11">
      <c r="A145" s="26" t="str">
        <f t="shared" si="15"/>
        <v/>
      </c>
      <c r="B145" s="3" t="str">
        <f t="shared" si="10"/>
        <v/>
      </c>
      <c r="C145" s="38" t="str">
        <f t="shared" si="13"/>
        <v/>
      </c>
      <c r="D145" s="38"/>
      <c r="E145" s="39" t="str">
        <f>IFERROR(IF(SUM($E$12:F144)&gt;=$B$4-0.1,"",IF($B$7&gt;=A145,0,$B$4/($B$6-$B$7))),"")</f>
        <v/>
      </c>
      <c r="F145" s="40"/>
      <c r="G145" s="39" t="str">
        <f t="shared" si="12"/>
        <v/>
      </c>
      <c r="H145" s="39"/>
      <c r="I145" s="38" t="str">
        <f t="shared" si="14"/>
        <v/>
      </c>
      <c r="J145" s="38"/>
      <c r="K145" s="38"/>
    </row>
    <row r="146" spans="1:11">
      <c r="A146" s="26" t="str">
        <f t="shared" si="15"/>
        <v/>
      </c>
      <c r="B146" s="3" t="str">
        <f t="shared" si="10"/>
        <v/>
      </c>
      <c r="C146" s="38" t="str">
        <f t="shared" si="13"/>
        <v/>
      </c>
      <c r="D146" s="38"/>
      <c r="E146" s="39" t="str">
        <f>IFERROR(IF(SUM($E$12:F145)&gt;=$B$4-0.1,"",IF($B$7&gt;=A146,0,$B$4/($B$6-$B$7))),"")</f>
        <v/>
      </c>
      <c r="F146" s="40"/>
      <c r="G146" s="39" t="str">
        <f t="shared" si="12"/>
        <v/>
      </c>
      <c r="H146" s="39"/>
      <c r="I146" s="38" t="str">
        <f t="shared" si="14"/>
        <v/>
      </c>
      <c r="J146" s="38"/>
      <c r="K146" s="38"/>
    </row>
    <row r="147" spans="1:11">
      <c r="A147" s="26" t="str">
        <f t="shared" si="15"/>
        <v/>
      </c>
      <c r="B147" s="3" t="str">
        <f t="shared" si="10"/>
        <v/>
      </c>
      <c r="C147" s="38" t="str">
        <f t="shared" si="13"/>
        <v/>
      </c>
      <c r="D147" s="38"/>
      <c r="E147" s="39" t="str">
        <f>IFERROR(IF(SUM($E$12:F146)&gt;=$B$4-0.1,"",IF($B$7&gt;=A147,0,$B$4/($B$6-$B$7))),"")</f>
        <v/>
      </c>
      <c r="F147" s="40"/>
      <c r="G147" s="39" t="str">
        <f t="shared" si="12"/>
        <v/>
      </c>
      <c r="H147" s="39"/>
      <c r="I147" s="38" t="str">
        <f t="shared" si="14"/>
        <v/>
      </c>
      <c r="J147" s="38"/>
      <c r="K147" s="38"/>
    </row>
    <row r="148" spans="1:11">
      <c r="A148" s="26" t="str">
        <f t="shared" si="15"/>
        <v/>
      </c>
      <c r="B148" s="3" t="str">
        <f t="shared" si="10"/>
        <v/>
      </c>
      <c r="C148" s="38" t="str">
        <f t="shared" si="13"/>
        <v/>
      </c>
      <c r="D148" s="38"/>
      <c r="E148" s="39" t="str">
        <f>IFERROR(IF(SUM($E$12:F147)&gt;=$B$4-0.1,"",IF($B$7&gt;=A148,0,$B$4/($B$6-$B$7))),"")</f>
        <v/>
      </c>
      <c r="F148" s="40"/>
      <c r="G148" s="39" t="str">
        <f t="shared" si="12"/>
        <v/>
      </c>
      <c r="H148" s="39"/>
      <c r="I148" s="38" t="str">
        <f t="shared" si="14"/>
        <v/>
      </c>
      <c r="J148" s="38"/>
      <c r="K148" s="38"/>
    </row>
    <row r="149" spans="1:11">
      <c r="A149" s="26" t="str">
        <f t="shared" si="15"/>
        <v/>
      </c>
      <c r="B149" s="3" t="str">
        <f t="shared" si="10"/>
        <v/>
      </c>
      <c r="C149" s="38" t="str">
        <f t="shared" si="13"/>
        <v/>
      </c>
      <c r="D149" s="38"/>
      <c r="E149" s="39" t="str">
        <f>IFERROR(IF(SUM($E$12:F148)&gt;=$B$4-0.1,"",IF($B$7&gt;=A149,0,$B$4/($B$6-$B$7))),"")</f>
        <v/>
      </c>
      <c r="F149" s="40"/>
      <c r="G149" s="39" t="str">
        <f t="shared" si="12"/>
        <v/>
      </c>
      <c r="H149" s="39"/>
      <c r="I149" s="38" t="str">
        <f t="shared" si="14"/>
        <v/>
      </c>
      <c r="J149" s="38"/>
      <c r="K149" s="38"/>
    </row>
    <row r="150" spans="1:11">
      <c r="A150" s="26" t="str">
        <f t="shared" si="15"/>
        <v/>
      </c>
      <c r="B150" s="3" t="str">
        <f t="shared" si="10"/>
        <v/>
      </c>
      <c r="C150" s="38" t="str">
        <f t="shared" si="13"/>
        <v/>
      </c>
      <c r="D150" s="38"/>
      <c r="E150" s="39" t="str">
        <f>IFERROR(IF(SUM($E$12:F149)&gt;=$B$4-0.1,"",IF($B$7&gt;=A150,0,$B$4/($B$6-$B$7))),"")</f>
        <v/>
      </c>
      <c r="F150" s="40"/>
      <c r="G150" s="39" t="str">
        <f t="shared" si="12"/>
        <v/>
      </c>
      <c r="H150" s="39"/>
      <c r="I150" s="38" t="str">
        <f t="shared" si="14"/>
        <v/>
      </c>
      <c r="J150" s="38"/>
      <c r="K150" s="38"/>
    </row>
    <row r="151" spans="1:11">
      <c r="A151" s="26" t="str">
        <f t="shared" si="15"/>
        <v/>
      </c>
      <c r="B151" s="3" t="str">
        <f t="shared" ref="B151:B191" si="16">IFERROR(IF(A150&gt;=$B$6,"",EDATE(B150,1)),"")</f>
        <v/>
      </c>
      <c r="C151" s="38" t="str">
        <f t="shared" si="13"/>
        <v/>
      </c>
      <c r="D151" s="38"/>
      <c r="E151" s="39" t="str">
        <f>IFERROR(IF(SUM($E$12:F150)&gt;=$B$4-0.1,"",IF($B$7&gt;=A151,0,$B$4/($B$6-$B$7))),"")</f>
        <v/>
      </c>
      <c r="F151" s="40"/>
      <c r="G151" s="39" t="str">
        <f t="shared" si="12"/>
        <v/>
      </c>
      <c r="H151" s="39"/>
      <c r="I151" s="38" t="str">
        <f t="shared" si="14"/>
        <v/>
      </c>
      <c r="J151" s="38"/>
      <c r="K151" s="38"/>
    </row>
    <row r="152" spans="1:11">
      <c r="A152" s="26" t="str">
        <f t="shared" si="15"/>
        <v/>
      </c>
      <c r="B152" s="3" t="str">
        <f t="shared" si="16"/>
        <v/>
      </c>
      <c r="C152" s="38" t="str">
        <f t="shared" si="13"/>
        <v/>
      </c>
      <c r="D152" s="38"/>
      <c r="E152" s="39" t="str">
        <f>IFERROR(IF(SUM($E$12:F151)&gt;=$B$4-0.1,"",IF($B$7&gt;=A152,0,$B$4/($B$6-$B$7))),"")</f>
        <v/>
      </c>
      <c r="F152" s="40"/>
      <c r="G152" s="39" t="str">
        <f t="shared" si="12"/>
        <v/>
      </c>
      <c r="H152" s="39"/>
      <c r="I152" s="38" t="str">
        <f t="shared" si="14"/>
        <v/>
      </c>
      <c r="J152" s="38"/>
      <c r="K152" s="38"/>
    </row>
    <row r="153" spans="1:11">
      <c r="A153" s="26" t="str">
        <f t="shared" si="15"/>
        <v/>
      </c>
      <c r="B153" s="3" t="str">
        <f t="shared" si="16"/>
        <v/>
      </c>
      <c r="C153" s="38" t="str">
        <f t="shared" si="13"/>
        <v/>
      </c>
      <c r="D153" s="38"/>
      <c r="E153" s="39" t="str">
        <f>IFERROR(IF(SUM($E$12:F152)&gt;=$B$4-0.1,"",IF($B$7&gt;=A153,0,$B$4/($B$6-$B$7))),"")</f>
        <v/>
      </c>
      <c r="F153" s="40"/>
      <c r="G153" s="39" t="str">
        <f t="shared" si="12"/>
        <v/>
      </c>
      <c r="H153" s="39"/>
      <c r="I153" s="38" t="str">
        <f t="shared" si="14"/>
        <v/>
      </c>
      <c r="J153" s="38"/>
      <c r="K153" s="38"/>
    </row>
    <row r="154" spans="1:11">
      <c r="A154" s="26" t="str">
        <f t="shared" si="15"/>
        <v/>
      </c>
      <c r="B154" s="3" t="str">
        <f t="shared" si="16"/>
        <v/>
      </c>
      <c r="C154" s="38" t="str">
        <f t="shared" si="13"/>
        <v/>
      </c>
      <c r="D154" s="38"/>
      <c r="E154" s="39" t="str">
        <f>IFERROR(IF(SUM($E$12:F153)&gt;=$B$4-0.1,"",IF($B$7&gt;=A154,0,$B$4/($B$6-$B$7))),"")</f>
        <v/>
      </c>
      <c r="F154" s="40"/>
      <c r="G154" s="39" t="str">
        <f t="shared" si="12"/>
        <v/>
      </c>
      <c r="H154" s="39"/>
      <c r="I154" s="38" t="str">
        <f t="shared" si="14"/>
        <v/>
      </c>
      <c r="J154" s="38"/>
      <c r="K154" s="38"/>
    </row>
    <row r="155" spans="1:11">
      <c r="A155" s="26" t="str">
        <f t="shared" si="15"/>
        <v/>
      </c>
      <c r="B155" s="3" t="str">
        <f t="shared" si="16"/>
        <v/>
      </c>
      <c r="C155" s="38" t="str">
        <f t="shared" si="13"/>
        <v/>
      </c>
      <c r="D155" s="38"/>
      <c r="E155" s="39" t="str">
        <f>IFERROR(IF(SUM($E$12:F154)&gt;=$B$4-0.1,"",IF($B$7&gt;=A155,0,$B$4/($B$6-$B$7))),"")</f>
        <v/>
      </c>
      <c r="F155" s="40"/>
      <c r="G155" s="39" t="str">
        <f t="shared" si="12"/>
        <v/>
      </c>
      <c r="H155" s="39"/>
      <c r="I155" s="38" t="str">
        <f t="shared" si="14"/>
        <v/>
      </c>
      <c r="J155" s="38"/>
      <c r="K155" s="38"/>
    </row>
    <row r="156" spans="1:11">
      <c r="A156" s="26" t="str">
        <f t="shared" si="15"/>
        <v/>
      </c>
      <c r="B156" s="3" t="str">
        <f t="shared" si="16"/>
        <v/>
      </c>
      <c r="C156" s="38" t="str">
        <f t="shared" si="13"/>
        <v/>
      </c>
      <c r="D156" s="38"/>
      <c r="E156" s="39" t="str">
        <f>IFERROR(IF(SUM($E$12:F155)&gt;=$B$4-0.1,"",IF($B$7&gt;=A156,0,$B$4/($B$6-$B$7))),"")</f>
        <v/>
      </c>
      <c r="F156" s="40"/>
      <c r="G156" s="39" t="str">
        <f t="shared" si="12"/>
        <v/>
      </c>
      <c r="H156" s="39"/>
      <c r="I156" s="38" t="str">
        <f t="shared" si="14"/>
        <v/>
      </c>
      <c r="J156" s="38"/>
      <c r="K156" s="38"/>
    </row>
    <row r="157" spans="1:11">
      <c r="A157" s="26" t="str">
        <f t="shared" si="15"/>
        <v/>
      </c>
      <c r="B157" s="3" t="str">
        <f t="shared" si="16"/>
        <v/>
      </c>
      <c r="C157" s="38" t="str">
        <f t="shared" si="13"/>
        <v/>
      </c>
      <c r="D157" s="38"/>
      <c r="E157" s="39" t="str">
        <f>IFERROR(IF(SUM($E$12:F156)&gt;=$B$4-0.1,"",IF($B$7&gt;=A157,0,$B$4/($B$6-$B$7))),"")</f>
        <v/>
      </c>
      <c r="F157" s="40"/>
      <c r="G157" s="39" t="str">
        <f t="shared" si="12"/>
        <v/>
      </c>
      <c r="H157" s="39"/>
      <c r="I157" s="38" t="str">
        <f t="shared" si="14"/>
        <v/>
      </c>
      <c r="J157" s="38"/>
      <c r="K157" s="38"/>
    </row>
    <row r="158" spans="1:11">
      <c r="A158" s="26" t="str">
        <f t="shared" si="15"/>
        <v/>
      </c>
      <c r="B158" s="3" t="str">
        <f t="shared" si="16"/>
        <v/>
      </c>
      <c r="C158" s="38" t="str">
        <f t="shared" si="13"/>
        <v/>
      </c>
      <c r="D158" s="38"/>
      <c r="E158" s="39" t="str">
        <f>IFERROR(IF(SUM($E$12:F157)&gt;=$B$4-0.1,"",IF($B$7&gt;=A158,0,$B$4/($B$6-$B$7))),"")</f>
        <v/>
      </c>
      <c r="F158" s="40"/>
      <c r="G158" s="39" t="str">
        <f t="shared" si="12"/>
        <v/>
      </c>
      <c r="H158" s="39"/>
      <c r="I158" s="38" t="str">
        <f t="shared" si="14"/>
        <v/>
      </c>
      <c r="J158" s="38"/>
      <c r="K158" s="38"/>
    </row>
    <row r="159" spans="1:11">
      <c r="A159" s="26" t="str">
        <f t="shared" si="15"/>
        <v/>
      </c>
      <c r="B159" s="3" t="str">
        <f t="shared" si="16"/>
        <v/>
      </c>
      <c r="C159" s="38" t="str">
        <f t="shared" si="13"/>
        <v/>
      </c>
      <c r="D159" s="38"/>
      <c r="E159" s="39" t="str">
        <f>IFERROR(IF(SUM($E$12:F158)&gt;=$B$4-0.1,"",IF($B$7&gt;=A159,0,$B$4/($B$6-$B$7))),"")</f>
        <v/>
      </c>
      <c r="F159" s="40"/>
      <c r="G159" s="39" t="str">
        <f t="shared" si="12"/>
        <v/>
      </c>
      <c r="H159" s="39"/>
      <c r="I159" s="38" t="str">
        <f t="shared" si="14"/>
        <v/>
      </c>
      <c r="J159" s="38"/>
      <c r="K159" s="38"/>
    </row>
    <row r="160" spans="1:11">
      <c r="A160" s="26" t="str">
        <f t="shared" si="15"/>
        <v/>
      </c>
      <c r="B160" s="3" t="str">
        <f t="shared" si="16"/>
        <v/>
      </c>
      <c r="C160" s="38" t="str">
        <f t="shared" si="13"/>
        <v/>
      </c>
      <c r="D160" s="38"/>
      <c r="E160" s="39" t="str">
        <f>IFERROR(IF(SUM($E$12:F159)&gt;=$B$4-0.1,"",IF($B$7&gt;=A160,0,$B$4/($B$6-$B$7))),"")</f>
        <v/>
      </c>
      <c r="F160" s="40"/>
      <c r="G160" s="39" t="str">
        <f t="shared" si="12"/>
        <v/>
      </c>
      <c r="H160" s="39"/>
      <c r="I160" s="38" t="str">
        <f t="shared" si="14"/>
        <v/>
      </c>
      <c r="J160" s="38"/>
      <c r="K160" s="38"/>
    </row>
    <row r="161" spans="1:11">
      <c r="A161" s="26" t="str">
        <f t="shared" si="15"/>
        <v/>
      </c>
      <c r="B161" s="3" t="str">
        <f t="shared" si="16"/>
        <v/>
      </c>
      <c r="C161" s="38" t="str">
        <f t="shared" si="13"/>
        <v/>
      </c>
      <c r="D161" s="38"/>
      <c r="E161" s="39" t="str">
        <f>IFERROR(IF(SUM($E$12:F160)&gt;=$B$4-0.1,"",IF($B$7&gt;=A161,0,$B$4/($B$6-$B$7))),"")</f>
        <v/>
      </c>
      <c r="F161" s="40"/>
      <c r="G161" s="39" t="str">
        <f t="shared" si="12"/>
        <v/>
      </c>
      <c r="H161" s="39"/>
      <c r="I161" s="38" t="str">
        <f t="shared" si="14"/>
        <v/>
      </c>
      <c r="J161" s="38"/>
      <c r="K161" s="38"/>
    </row>
    <row r="162" spans="1:11">
      <c r="A162" s="26" t="str">
        <f t="shared" si="15"/>
        <v/>
      </c>
      <c r="B162" s="3" t="str">
        <f t="shared" si="16"/>
        <v/>
      </c>
      <c r="C162" s="38" t="str">
        <f t="shared" si="13"/>
        <v/>
      </c>
      <c r="D162" s="38"/>
      <c r="E162" s="39" t="str">
        <f>IFERROR(IF(SUM($E$12:F161)&gt;=$B$4-0.1,"",IF($B$7&gt;=A162,0,$B$4/($B$6-$B$7))),"")</f>
        <v/>
      </c>
      <c r="F162" s="40"/>
      <c r="G162" s="39" t="str">
        <f t="shared" si="12"/>
        <v/>
      </c>
      <c r="H162" s="39"/>
      <c r="I162" s="38" t="str">
        <f t="shared" si="14"/>
        <v/>
      </c>
      <c r="J162" s="38"/>
      <c r="K162" s="38"/>
    </row>
    <row r="163" spans="1:11">
      <c r="A163" s="26" t="str">
        <f t="shared" si="15"/>
        <v/>
      </c>
      <c r="B163" s="3" t="str">
        <f t="shared" si="16"/>
        <v/>
      </c>
      <c r="C163" s="38" t="str">
        <f t="shared" si="13"/>
        <v/>
      </c>
      <c r="D163" s="38"/>
      <c r="E163" s="39" t="str">
        <f>IFERROR(IF(SUM($E$12:F162)&gt;=$B$4-0.1,"",IF($B$7&gt;=A163,0,$B$4/($B$6-$B$7))),"")</f>
        <v/>
      </c>
      <c r="F163" s="40"/>
      <c r="G163" s="39" t="str">
        <f t="shared" si="12"/>
        <v/>
      </c>
      <c r="H163" s="39"/>
      <c r="I163" s="38" t="str">
        <f t="shared" si="14"/>
        <v/>
      </c>
      <c r="J163" s="38"/>
      <c r="K163" s="38"/>
    </row>
    <row r="164" spans="1:11">
      <c r="A164" s="26" t="str">
        <f t="shared" si="15"/>
        <v/>
      </c>
      <c r="B164" s="3" t="str">
        <f t="shared" si="16"/>
        <v/>
      </c>
      <c r="C164" s="38" t="str">
        <f t="shared" si="13"/>
        <v/>
      </c>
      <c r="D164" s="38"/>
      <c r="E164" s="39" t="str">
        <f>IFERROR(IF(SUM($E$12:F163)&gt;=$B$4-0.1,"",IF($B$7&gt;=A164,0,$B$4/($B$6-$B$7))),"")</f>
        <v/>
      </c>
      <c r="F164" s="40"/>
      <c r="G164" s="39" t="str">
        <f t="shared" si="12"/>
        <v/>
      </c>
      <c r="H164" s="39"/>
      <c r="I164" s="38" t="str">
        <f t="shared" si="14"/>
        <v/>
      </c>
      <c r="J164" s="38"/>
      <c r="K164" s="38"/>
    </row>
    <row r="165" spans="1:11">
      <c r="A165" s="26" t="str">
        <f t="shared" si="15"/>
        <v/>
      </c>
      <c r="B165" s="3" t="str">
        <f t="shared" si="16"/>
        <v/>
      </c>
      <c r="C165" s="38" t="str">
        <f t="shared" si="13"/>
        <v/>
      </c>
      <c r="D165" s="38"/>
      <c r="E165" s="39" t="str">
        <f>IFERROR(IF(SUM($E$12:F164)&gt;=$B$4-0.1,"",IF($B$7&gt;=A165,0,$B$4/($B$6-$B$7))),"")</f>
        <v/>
      </c>
      <c r="F165" s="40"/>
      <c r="G165" s="39" t="str">
        <f t="shared" si="12"/>
        <v/>
      </c>
      <c r="H165" s="39"/>
      <c r="I165" s="38" t="str">
        <f t="shared" si="14"/>
        <v/>
      </c>
      <c r="J165" s="38"/>
      <c r="K165" s="38"/>
    </row>
    <row r="166" spans="1:11">
      <c r="A166" s="26" t="str">
        <f t="shared" si="15"/>
        <v/>
      </c>
      <c r="B166" s="3" t="str">
        <f t="shared" si="16"/>
        <v/>
      </c>
      <c r="C166" s="38" t="str">
        <f t="shared" si="13"/>
        <v/>
      </c>
      <c r="D166" s="38"/>
      <c r="E166" s="39" t="str">
        <f>IFERROR(IF(SUM($E$12:F165)&gt;=$B$4-0.1,"",IF($B$7&gt;=A166,0,$B$4/($B$6-$B$7))),"")</f>
        <v/>
      </c>
      <c r="F166" s="40"/>
      <c r="G166" s="39" t="str">
        <f t="shared" si="12"/>
        <v/>
      </c>
      <c r="H166" s="39"/>
      <c r="I166" s="38" t="str">
        <f t="shared" si="14"/>
        <v/>
      </c>
      <c r="J166" s="38"/>
      <c r="K166" s="38"/>
    </row>
    <row r="167" spans="1:11">
      <c r="A167" s="26" t="str">
        <f t="shared" si="15"/>
        <v/>
      </c>
      <c r="B167" s="3" t="str">
        <f t="shared" si="16"/>
        <v/>
      </c>
      <c r="C167" s="38" t="str">
        <f t="shared" si="13"/>
        <v/>
      </c>
      <c r="D167" s="38"/>
      <c r="E167" s="39" t="str">
        <f>IFERROR(IF(SUM($E$12:F166)&gt;=$B$4-0.1,"",IF($B$7&gt;=A167,0,$B$4/($B$6-$B$7))),"")</f>
        <v/>
      </c>
      <c r="F167" s="40"/>
      <c r="G167" s="39" t="str">
        <f t="shared" si="12"/>
        <v/>
      </c>
      <c r="H167" s="39"/>
      <c r="I167" s="38" t="str">
        <f t="shared" si="14"/>
        <v/>
      </c>
      <c r="J167" s="38"/>
      <c r="K167" s="38"/>
    </row>
    <row r="168" spans="1:11">
      <c r="A168" s="26" t="str">
        <f t="shared" si="15"/>
        <v/>
      </c>
      <c r="B168" s="3" t="str">
        <f t="shared" si="16"/>
        <v/>
      </c>
      <c r="C168" s="38" t="str">
        <f t="shared" si="13"/>
        <v/>
      </c>
      <c r="D168" s="38"/>
      <c r="E168" s="39" t="str">
        <f>IFERROR(IF(SUM($E$12:F167)&gt;=$B$4-0.1,"",IF($B$7&gt;=A168,0,$B$4/($B$6-$B$7))),"")</f>
        <v/>
      </c>
      <c r="F168" s="40"/>
      <c r="G168" s="39" t="str">
        <f t="shared" si="12"/>
        <v/>
      </c>
      <c r="H168" s="39"/>
      <c r="I168" s="38" t="str">
        <f t="shared" si="14"/>
        <v/>
      </c>
      <c r="J168" s="38"/>
      <c r="K168" s="38"/>
    </row>
    <row r="169" spans="1:11">
      <c r="A169" s="26" t="str">
        <f t="shared" si="15"/>
        <v/>
      </c>
      <c r="B169" s="3" t="str">
        <f t="shared" si="16"/>
        <v/>
      </c>
      <c r="C169" s="38" t="str">
        <f t="shared" si="13"/>
        <v/>
      </c>
      <c r="D169" s="38"/>
      <c r="E169" s="39" t="str">
        <f>IFERROR(IF(SUM($E$12:F168)&gt;=$B$4-0.1,"",IF($B$7&gt;=A169,0,$B$4/($B$6-$B$7))),"")</f>
        <v/>
      </c>
      <c r="F169" s="40"/>
      <c r="G169" s="39" t="str">
        <f t="shared" si="12"/>
        <v/>
      </c>
      <c r="H169" s="39"/>
      <c r="I169" s="38" t="str">
        <f t="shared" si="14"/>
        <v/>
      </c>
      <c r="J169" s="38"/>
      <c r="K169" s="38"/>
    </row>
    <row r="170" spans="1:11">
      <c r="A170" s="26" t="str">
        <f t="shared" si="15"/>
        <v/>
      </c>
      <c r="B170" s="3" t="str">
        <f t="shared" si="16"/>
        <v/>
      </c>
      <c r="C170" s="38" t="str">
        <f t="shared" si="13"/>
        <v/>
      </c>
      <c r="D170" s="38"/>
      <c r="E170" s="39" t="str">
        <f>IFERROR(IF(SUM($E$12:F169)&gt;=$B$4-0.1,"",IF($B$7&gt;=A170,0,$B$4/($B$6-$B$7))),"")</f>
        <v/>
      </c>
      <c r="F170" s="40"/>
      <c r="G170" s="39" t="str">
        <f t="shared" si="12"/>
        <v/>
      </c>
      <c r="H170" s="39"/>
      <c r="I170" s="38" t="str">
        <f t="shared" si="14"/>
        <v/>
      </c>
      <c r="J170" s="38"/>
      <c r="K170" s="38"/>
    </row>
    <row r="171" spans="1:11">
      <c r="A171" s="26" t="str">
        <f t="shared" si="15"/>
        <v/>
      </c>
      <c r="B171" s="3" t="str">
        <f t="shared" si="16"/>
        <v/>
      </c>
      <c r="C171" s="38" t="str">
        <f t="shared" si="13"/>
        <v/>
      </c>
      <c r="D171" s="38"/>
      <c r="E171" s="39" t="str">
        <f>IFERROR(IF(SUM($E$12:F170)&gt;=$B$4-0.1,"",IF($B$7&gt;=A171,0,$B$4/($B$6-$B$7))),"")</f>
        <v/>
      </c>
      <c r="F171" s="40"/>
      <c r="G171" s="39" t="str">
        <f t="shared" si="12"/>
        <v/>
      </c>
      <c r="H171" s="39"/>
      <c r="I171" s="38" t="str">
        <f t="shared" si="14"/>
        <v/>
      </c>
      <c r="J171" s="38"/>
      <c r="K171" s="38"/>
    </row>
    <row r="172" spans="1:11">
      <c r="A172" s="26" t="str">
        <f t="shared" si="15"/>
        <v/>
      </c>
      <c r="B172" s="3" t="str">
        <f t="shared" si="16"/>
        <v/>
      </c>
      <c r="C172" s="38" t="str">
        <f t="shared" si="13"/>
        <v/>
      </c>
      <c r="D172" s="38"/>
      <c r="E172" s="39" t="str">
        <f>IFERROR(IF(SUM($E$12:F171)&gt;=$B$4-0.1,"",IF($B$7&gt;=A172,0,$B$4/($B$6-$B$7))),"")</f>
        <v/>
      </c>
      <c r="F172" s="40"/>
      <c r="G172" s="39" t="str">
        <f t="shared" si="12"/>
        <v/>
      </c>
      <c r="H172" s="39"/>
      <c r="I172" s="38" t="str">
        <f t="shared" si="14"/>
        <v/>
      </c>
      <c r="J172" s="38"/>
      <c r="K172" s="38"/>
    </row>
    <row r="173" spans="1:11">
      <c r="A173" s="26" t="str">
        <f t="shared" si="15"/>
        <v/>
      </c>
      <c r="B173" s="3" t="str">
        <f t="shared" si="16"/>
        <v/>
      </c>
      <c r="C173" s="38" t="str">
        <f t="shared" si="13"/>
        <v/>
      </c>
      <c r="D173" s="38"/>
      <c r="E173" s="39" t="str">
        <f>IFERROR(IF(SUM($E$12:F172)&gt;=$B$4-0.1,"",IF($B$7&gt;=A173,0,$B$4/($B$6-$B$7))),"")</f>
        <v/>
      </c>
      <c r="F173" s="40"/>
      <c r="G173" s="39" t="str">
        <f t="shared" si="12"/>
        <v/>
      </c>
      <c r="H173" s="39"/>
      <c r="I173" s="38" t="str">
        <f t="shared" si="14"/>
        <v/>
      </c>
      <c r="J173" s="38"/>
      <c r="K173" s="38"/>
    </row>
    <row r="174" spans="1:11">
      <c r="A174" s="26" t="str">
        <f t="shared" si="15"/>
        <v/>
      </c>
      <c r="B174" s="3" t="str">
        <f t="shared" si="16"/>
        <v/>
      </c>
      <c r="C174" s="38" t="str">
        <f t="shared" si="13"/>
        <v/>
      </c>
      <c r="D174" s="38"/>
      <c r="E174" s="39" t="str">
        <f>IFERROR(IF(SUM($E$12:F173)&gt;=$B$4-0.1,"",IF($B$7&gt;=A174,0,$B$4/($B$6-$B$7))),"")</f>
        <v/>
      </c>
      <c r="F174" s="40"/>
      <c r="G174" s="39" t="str">
        <f t="shared" si="12"/>
        <v/>
      </c>
      <c r="H174" s="39"/>
      <c r="I174" s="38" t="str">
        <f t="shared" si="14"/>
        <v/>
      </c>
      <c r="J174" s="38"/>
      <c r="K174" s="38"/>
    </row>
    <row r="175" spans="1:11">
      <c r="A175" s="26" t="str">
        <f t="shared" si="15"/>
        <v/>
      </c>
      <c r="B175" s="3" t="str">
        <f t="shared" si="16"/>
        <v/>
      </c>
      <c r="C175" s="38" t="str">
        <f t="shared" si="13"/>
        <v/>
      </c>
      <c r="D175" s="38"/>
      <c r="E175" s="39" t="str">
        <f>IFERROR(IF(SUM($E$12:F174)&gt;=$B$4-0.1,"",IF($B$7&gt;=A175,0,$B$4/($B$6-$B$7))),"")</f>
        <v/>
      </c>
      <c r="F175" s="40"/>
      <c r="G175" s="39" t="str">
        <f t="shared" si="12"/>
        <v/>
      </c>
      <c r="H175" s="39"/>
      <c r="I175" s="38" t="str">
        <f t="shared" si="14"/>
        <v/>
      </c>
      <c r="J175" s="38"/>
      <c r="K175" s="38"/>
    </row>
    <row r="176" spans="1:11">
      <c r="A176" s="26" t="str">
        <f t="shared" si="15"/>
        <v/>
      </c>
      <c r="B176" s="3" t="str">
        <f t="shared" si="16"/>
        <v/>
      </c>
      <c r="C176" s="38" t="str">
        <f t="shared" si="13"/>
        <v/>
      </c>
      <c r="D176" s="38"/>
      <c r="E176" s="39" t="str">
        <f>IFERROR(IF(SUM($E$12:F175)&gt;=$B$4-0.1,"",IF($B$7&gt;=A176,0,$B$4/($B$6-$B$7))),"")</f>
        <v/>
      </c>
      <c r="F176" s="40"/>
      <c r="G176" s="39" t="str">
        <f t="shared" si="12"/>
        <v/>
      </c>
      <c r="H176" s="39"/>
      <c r="I176" s="38" t="str">
        <f t="shared" si="14"/>
        <v/>
      </c>
      <c r="J176" s="38"/>
      <c r="K176" s="38"/>
    </row>
    <row r="177" spans="1:11">
      <c r="A177" s="26" t="str">
        <f t="shared" si="15"/>
        <v/>
      </c>
      <c r="B177" s="3" t="str">
        <f t="shared" si="16"/>
        <v/>
      </c>
      <c r="C177" s="38" t="str">
        <f t="shared" si="13"/>
        <v/>
      </c>
      <c r="D177" s="38"/>
      <c r="E177" s="39" t="str">
        <f>IFERROR(IF(SUM($E$12:F176)&gt;=$B$4-0.1,"",IF($B$7&gt;=A177,0,$B$4/($B$6-$B$7))),"")</f>
        <v/>
      </c>
      <c r="F177" s="40"/>
      <c r="G177" s="39" t="str">
        <f t="shared" si="12"/>
        <v/>
      </c>
      <c r="H177" s="39"/>
      <c r="I177" s="38" t="str">
        <f t="shared" si="14"/>
        <v/>
      </c>
      <c r="J177" s="38"/>
      <c r="K177" s="38"/>
    </row>
    <row r="178" spans="1:11">
      <c r="A178" s="26" t="str">
        <f t="shared" si="15"/>
        <v/>
      </c>
      <c r="B178" s="3" t="str">
        <f t="shared" si="16"/>
        <v/>
      </c>
      <c r="C178" s="38" t="str">
        <f t="shared" si="13"/>
        <v/>
      </c>
      <c r="D178" s="38"/>
      <c r="E178" s="39" t="str">
        <f>IFERROR(IF(SUM($E$12:F177)&gt;=$B$4-0.1,"",IF($B$7&gt;=A178,0,$B$4/($B$6-$B$7))),"")</f>
        <v/>
      </c>
      <c r="F178" s="40"/>
      <c r="G178" s="39" t="str">
        <f t="shared" si="12"/>
        <v/>
      </c>
      <c r="H178" s="39"/>
      <c r="I178" s="38" t="str">
        <f t="shared" si="14"/>
        <v/>
      </c>
      <c r="J178" s="38"/>
      <c r="K178" s="38"/>
    </row>
    <row r="179" spans="1:11">
      <c r="A179" s="26" t="str">
        <f t="shared" si="15"/>
        <v/>
      </c>
      <c r="B179" s="3" t="str">
        <f t="shared" si="16"/>
        <v/>
      </c>
      <c r="C179" s="38" t="str">
        <f t="shared" si="13"/>
        <v/>
      </c>
      <c r="D179" s="38"/>
      <c r="E179" s="39" t="str">
        <f>IFERROR(IF(SUM($E$12:F178)&gt;=$B$4-0.1,"",IF($B$7&gt;=A179,0,$B$4/($B$6-$B$7))),"")</f>
        <v/>
      </c>
      <c r="F179" s="40"/>
      <c r="G179" s="39" t="str">
        <f t="shared" si="12"/>
        <v/>
      </c>
      <c r="H179" s="39"/>
      <c r="I179" s="38" t="str">
        <f t="shared" si="14"/>
        <v/>
      </c>
      <c r="J179" s="38"/>
      <c r="K179" s="38"/>
    </row>
    <row r="180" spans="1:11">
      <c r="A180" s="26" t="str">
        <f t="shared" si="15"/>
        <v/>
      </c>
      <c r="B180" s="3" t="str">
        <f t="shared" si="16"/>
        <v/>
      </c>
      <c r="C180" s="38" t="str">
        <f t="shared" si="13"/>
        <v/>
      </c>
      <c r="D180" s="38"/>
      <c r="E180" s="39" t="str">
        <f>IFERROR(IF(SUM($E$12:F179)&gt;=$B$4-0.1,"",IF($B$7&gt;=A180,0,$B$4/($B$6-$B$7))),"")</f>
        <v/>
      </c>
      <c r="F180" s="40"/>
      <c r="G180" s="39" t="str">
        <f t="shared" si="12"/>
        <v/>
      </c>
      <c r="H180" s="39"/>
      <c r="I180" s="38" t="str">
        <f t="shared" si="14"/>
        <v/>
      </c>
      <c r="J180" s="38"/>
      <c r="K180" s="38"/>
    </row>
    <row r="181" spans="1:11">
      <c r="A181" s="26" t="str">
        <f t="shared" si="15"/>
        <v/>
      </c>
      <c r="B181" s="3" t="str">
        <f t="shared" si="16"/>
        <v/>
      </c>
      <c r="C181" s="38" t="str">
        <f t="shared" si="13"/>
        <v/>
      </c>
      <c r="D181" s="38"/>
      <c r="E181" s="39" t="str">
        <f>IFERROR(IF(SUM($E$12:F180)&gt;=$B$4-0.1,"",IF($B$7&gt;=A181,0,$B$4/($B$6-$B$7))),"")</f>
        <v/>
      </c>
      <c r="F181" s="40"/>
      <c r="G181" s="39" t="str">
        <f t="shared" si="12"/>
        <v/>
      </c>
      <c r="H181" s="39"/>
      <c r="I181" s="38" t="str">
        <f t="shared" si="14"/>
        <v/>
      </c>
      <c r="J181" s="38"/>
      <c r="K181" s="38"/>
    </row>
    <row r="182" spans="1:11">
      <c r="A182" s="26" t="str">
        <f t="shared" si="15"/>
        <v/>
      </c>
      <c r="B182" s="3" t="str">
        <f t="shared" si="16"/>
        <v/>
      </c>
      <c r="C182" s="38" t="str">
        <f t="shared" si="13"/>
        <v/>
      </c>
      <c r="D182" s="38"/>
      <c r="E182" s="39" t="str">
        <f>IFERROR(IF(SUM($E$12:F181)&gt;=$B$4-0.1,"",IF($B$7&gt;=A182,0,$B$4/($B$6-$B$7))),"")</f>
        <v/>
      </c>
      <c r="F182" s="40"/>
      <c r="G182" s="39" t="str">
        <f t="shared" si="12"/>
        <v/>
      </c>
      <c r="H182" s="39"/>
      <c r="I182" s="38" t="str">
        <f t="shared" si="14"/>
        <v/>
      </c>
      <c r="J182" s="38"/>
      <c r="K182" s="38"/>
    </row>
    <row r="183" spans="1:11">
      <c r="A183" s="26" t="str">
        <f t="shared" si="15"/>
        <v/>
      </c>
      <c r="B183" s="3" t="str">
        <f t="shared" si="16"/>
        <v/>
      </c>
      <c r="C183" s="38" t="str">
        <f t="shared" si="13"/>
        <v/>
      </c>
      <c r="D183" s="38"/>
      <c r="E183" s="39" t="str">
        <f>IFERROR(IF(SUM($E$12:F182)&gt;=$B$4-0.1,"",IF($B$7&gt;=A183,0,$B$4/($B$6-$B$7))),"")</f>
        <v/>
      </c>
      <c r="F183" s="40"/>
      <c r="G183" s="39" t="str">
        <f t="shared" si="12"/>
        <v/>
      </c>
      <c r="H183" s="39"/>
      <c r="I183" s="38" t="str">
        <f t="shared" si="14"/>
        <v/>
      </c>
      <c r="J183" s="38"/>
      <c r="K183" s="38"/>
    </row>
    <row r="184" spans="1:11">
      <c r="A184" s="26" t="str">
        <f t="shared" si="15"/>
        <v/>
      </c>
      <c r="B184" s="3" t="str">
        <f t="shared" si="16"/>
        <v/>
      </c>
      <c r="C184" s="38" t="str">
        <f t="shared" si="13"/>
        <v/>
      </c>
      <c r="D184" s="38"/>
      <c r="E184" s="39" t="str">
        <f>IFERROR(IF(SUM($E$12:F183)&gt;=$B$4-0.1,"",IF($B$7&gt;=A184,0,$B$4/($B$6-$B$7))),"")</f>
        <v/>
      </c>
      <c r="F184" s="40"/>
      <c r="G184" s="39" t="str">
        <f t="shared" si="12"/>
        <v/>
      </c>
      <c r="H184" s="39"/>
      <c r="I184" s="38" t="str">
        <f t="shared" si="14"/>
        <v/>
      </c>
      <c r="J184" s="38"/>
      <c r="K184" s="38"/>
    </row>
    <row r="185" spans="1:11">
      <c r="A185" s="26" t="str">
        <f t="shared" si="15"/>
        <v/>
      </c>
      <c r="B185" s="3" t="str">
        <f t="shared" si="16"/>
        <v/>
      </c>
      <c r="C185" s="38" t="str">
        <f t="shared" si="13"/>
        <v/>
      </c>
      <c r="D185" s="38"/>
      <c r="E185" s="39" t="str">
        <f>IFERROR(IF(SUM($E$12:F184)&gt;=$B$4-0.1,"",IF($B$7&gt;=A185,0,$B$4/($B$6-$B$7))),"")</f>
        <v/>
      </c>
      <c r="F185" s="40"/>
      <c r="G185" s="39" t="str">
        <f t="shared" si="12"/>
        <v/>
      </c>
      <c r="H185" s="39"/>
      <c r="I185" s="38" t="str">
        <f t="shared" si="14"/>
        <v/>
      </c>
      <c r="J185" s="38"/>
      <c r="K185" s="38"/>
    </row>
    <row r="186" spans="1:11">
      <c r="A186" s="26" t="str">
        <f t="shared" si="15"/>
        <v/>
      </c>
      <c r="B186" s="3" t="str">
        <f t="shared" si="16"/>
        <v/>
      </c>
      <c r="C186" s="38" t="str">
        <f t="shared" si="13"/>
        <v/>
      </c>
      <c r="D186" s="38"/>
      <c r="E186" s="39" t="str">
        <f>IFERROR(IF(SUM($E$12:F185)&gt;=$B$4-0.1,"",IF($B$7&gt;=A186,0,$B$4/($B$6-$B$7))),"")</f>
        <v/>
      </c>
      <c r="F186" s="40"/>
      <c r="G186" s="39" t="str">
        <f t="shared" si="12"/>
        <v/>
      </c>
      <c r="H186" s="39"/>
      <c r="I186" s="38" t="str">
        <f t="shared" si="14"/>
        <v/>
      </c>
      <c r="J186" s="38"/>
      <c r="K186" s="38"/>
    </row>
    <row r="187" spans="1:11">
      <c r="A187" s="26" t="str">
        <f t="shared" si="15"/>
        <v/>
      </c>
      <c r="B187" s="3" t="str">
        <f t="shared" si="16"/>
        <v/>
      </c>
      <c r="C187" s="38" t="str">
        <f t="shared" si="13"/>
        <v/>
      </c>
      <c r="D187" s="38"/>
      <c r="E187" s="39" t="str">
        <f>IFERROR(IF(SUM($E$12:F186)&gt;=$B$4-0.1,"",IF($B$7&gt;=A187,0,$B$4/($B$6-$B$7))),"")</f>
        <v/>
      </c>
      <c r="F187" s="40"/>
      <c r="G187" s="39" t="str">
        <f t="shared" si="12"/>
        <v/>
      </c>
      <c r="H187" s="39"/>
      <c r="I187" s="38" t="str">
        <f t="shared" si="14"/>
        <v/>
      </c>
      <c r="J187" s="38"/>
      <c r="K187" s="38"/>
    </row>
    <row r="188" spans="1:11">
      <c r="A188" s="26" t="str">
        <f t="shared" si="15"/>
        <v/>
      </c>
      <c r="B188" s="3" t="str">
        <f t="shared" si="16"/>
        <v/>
      </c>
      <c r="C188" s="38" t="str">
        <f t="shared" si="13"/>
        <v/>
      </c>
      <c r="D188" s="38"/>
      <c r="E188" s="39" t="str">
        <f>IFERROR(IF(SUM($E$12:F187)&gt;=$B$4-0.1,"",IF($B$7&gt;=A188,0,$B$4/($B$6-$B$7))),"")</f>
        <v/>
      </c>
      <c r="F188" s="40"/>
      <c r="G188" s="39" t="str">
        <f t="shared" si="12"/>
        <v/>
      </c>
      <c r="H188" s="39"/>
      <c r="I188" s="38" t="str">
        <f t="shared" si="14"/>
        <v/>
      </c>
      <c r="J188" s="38"/>
      <c r="K188" s="38"/>
    </row>
    <row r="189" spans="1:11">
      <c r="A189" s="26" t="str">
        <f t="shared" si="15"/>
        <v/>
      </c>
      <c r="B189" s="3" t="str">
        <f t="shared" si="16"/>
        <v/>
      </c>
      <c r="C189" s="38" t="str">
        <f t="shared" si="13"/>
        <v/>
      </c>
      <c r="D189" s="38"/>
      <c r="E189" s="39" t="str">
        <f>IFERROR(IF(SUM($E$12:F188)&gt;=$B$4-0.1,"",IF($B$7&gt;=A189,0,$B$4/($B$6-$B$7))),"")</f>
        <v/>
      </c>
      <c r="F189" s="40"/>
      <c r="G189" s="39" t="str">
        <f t="shared" ref="G189:G191" si="17">IFERROR(IF($B$7&gt;=A189,$B$4*($F$6/100)/12,IF(A188&gt;=$B$6,"",(I188*($F$6/100))/12)),"")</f>
        <v/>
      </c>
      <c r="H189" s="39"/>
      <c r="I189" s="38" t="str">
        <f t="shared" si="14"/>
        <v/>
      </c>
      <c r="J189" s="38"/>
      <c r="K189" s="38"/>
    </row>
    <row r="190" spans="1:11">
      <c r="A190" s="26" t="str">
        <f t="shared" si="15"/>
        <v/>
      </c>
      <c r="B190" s="3" t="str">
        <f t="shared" si="16"/>
        <v/>
      </c>
      <c r="C190" s="38" t="str">
        <f t="shared" si="13"/>
        <v/>
      </c>
      <c r="D190" s="38"/>
      <c r="E190" s="39" t="str">
        <f>IFERROR(IF(SUM($E$12:F189)&gt;=$B$4-0.1,"",IF($B$7&gt;=A190,0,$B$4/($B$6-$B$7))),"")</f>
        <v/>
      </c>
      <c r="F190" s="40"/>
      <c r="G190" s="39" t="str">
        <f t="shared" si="17"/>
        <v/>
      </c>
      <c r="H190" s="39"/>
      <c r="I190" s="38" t="str">
        <f t="shared" si="14"/>
        <v/>
      </c>
      <c r="J190" s="38"/>
      <c r="K190" s="38"/>
    </row>
    <row r="191" spans="1:11">
      <c r="A191" s="26" t="str">
        <f t="shared" si="15"/>
        <v/>
      </c>
      <c r="B191" s="3" t="str">
        <f t="shared" si="16"/>
        <v/>
      </c>
      <c r="C191" s="38" t="str">
        <f t="shared" si="13"/>
        <v/>
      </c>
      <c r="D191" s="38"/>
      <c r="E191" s="39" t="str">
        <f>IFERROR(IF(SUM($E$12:F190)&gt;=$B$4-0.1,"",IF($B$7&gt;=A191,0,$B$4/($B$6-$B$7))),"")</f>
        <v/>
      </c>
      <c r="F191" s="40"/>
      <c r="G191" s="39" t="str">
        <f t="shared" si="17"/>
        <v/>
      </c>
      <c r="H191" s="39"/>
      <c r="I191" s="38" t="str">
        <f t="shared" si="14"/>
        <v/>
      </c>
      <c r="J191" s="38"/>
      <c r="K191" s="38"/>
    </row>
  </sheetData>
  <sheetProtection algorithmName="SHA-512" hashValue="nfXvu/IR+sTQA5yt5Qeh9WqMdVPtqg0IsulUSNVRnY1TqJFp7W2WtK6JgjiZyj+WIg5wpKTcDj1JFFUxAqdcDQ==" saltValue="zNiPXivqHbYrJ8E365K8rQ==" spinCount="100000" sheet="1" selectLockedCells="1"/>
  <mergeCells count="742">
    <mergeCell ref="I131:K131"/>
    <mergeCell ref="B6:C6"/>
    <mergeCell ref="A10:B10"/>
    <mergeCell ref="C10:D10"/>
    <mergeCell ref="I10:K10"/>
    <mergeCell ref="I122:K122"/>
    <mergeCell ref="I123:K123"/>
    <mergeCell ref="I124:K124"/>
    <mergeCell ref="I125:K125"/>
    <mergeCell ref="I126:K126"/>
    <mergeCell ref="I127:K127"/>
    <mergeCell ref="I128:K128"/>
    <mergeCell ref="I129:K129"/>
    <mergeCell ref="I130:K130"/>
    <mergeCell ref="I113:K113"/>
    <mergeCell ref="I114:K114"/>
    <mergeCell ref="I115:K115"/>
    <mergeCell ref="I116:K116"/>
    <mergeCell ref="I117:K117"/>
    <mergeCell ref="I118:K118"/>
    <mergeCell ref="I119:K119"/>
    <mergeCell ref="I120:K120"/>
    <mergeCell ref="I121:K121"/>
    <mergeCell ref="I104:K104"/>
    <mergeCell ref="I105:K105"/>
    <mergeCell ref="I106:K106"/>
    <mergeCell ref="I107:K107"/>
    <mergeCell ref="I108:K108"/>
    <mergeCell ref="I109:K109"/>
    <mergeCell ref="I110:K110"/>
    <mergeCell ref="I111:K111"/>
    <mergeCell ref="I112:K112"/>
    <mergeCell ref="I95:K95"/>
    <mergeCell ref="I96:K96"/>
    <mergeCell ref="I97:K97"/>
    <mergeCell ref="I98:K98"/>
    <mergeCell ref="I99:K99"/>
    <mergeCell ref="I100:K100"/>
    <mergeCell ref="I101:K101"/>
    <mergeCell ref="I102:K102"/>
    <mergeCell ref="I103:K103"/>
    <mergeCell ref="I86:K86"/>
    <mergeCell ref="I87:K87"/>
    <mergeCell ref="I88:K88"/>
    <mergeCell ref="I89:K89"/>
    <mergeCell ref="I90:K90"/>
    <mergeCell ref="I91:K91"/>
    <mergeCell ref="I92:K92"/>
    <mergeCell ref="I93:K93"/>
    <mergeCell ref="I94:K94"/>
    <mergeCell ref="I77:K77"/>
    <mergeCell ref="I78:K78"/>
    <mergeCell ref="I79:K79"/>
    <mergeCell ref="I80:K80"/>
    <mergeCell ref="I81:K81"/>
    <mergeCell ref="I82:K82"/>
    <mergeCell ref="I83:K83"/>
    <mergeCell ref="I84:K84"/>
    <mergeCell ref="I85:K85"/>
    <mergeCell ref="I68:K68"/>
    <mergeCell ref="I69:K69"/>
    <mergeCell ref="I70:K70"/>
    <mergeCell ref="I71:K71"/>
    <mergeCell ref="I72:K72"/>
    <mergeCell ref="I73:K73"/>
    <mergeCell ref="I74:K74"/>
    <mergeCell ref="I75:K75"/>
    <mergeCell ref="I76:K76"/>
    <mergeCell ref="I59:K59"/>
    <mergeCell ref="I60:K60"/>
    <mergeCell ref="I61:K61"/>
    <mergeCell ref="I62:K62"/>
    <mergeCell ref="I63:K63"/>
    <mergeCell ref="I64:K64"/>
    <mergeCell ref="I65:K65"/>
    <mergeCell ref="I66:K66"/>
    <mergeCell ref="I67:K67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43:H43"/>
    <mergeCell ref="G44:H44"/>
    <mergeCell ref="G45:H45"/>
    <mergeCell ref="G46:H46"/>
    <mergeCell ref="G47:H47"/>
    <mergeCell ref="G48:H48"/>
    <mergeCell ref="G49:H49"/>
    <mergeCell ref="G41:H41"/>
    <mergeCell ref="G50:H50"/>
    <mergeCell ref="E131:F131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2:H42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C127:D127"/>
    <mergeCell ref="C128:D128"/>
    <mergeCell ref="C129:D129"/>
    <mergeCell ref="C130:D130"/>
    <mergeCell ref="C131:D13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19:D19"/>
    <mergeCell ref="C20:D20"/>
    <mergeCell ref="C21:D21"/>
    <mergeCell ref="C22:D22"/>
    <mergeCell ref="C23:D23"/>
    <mergeCell ref="C24:D24"/>
    <mergeCell ref="C53:D53"/>
    <mergeCell ref="C54:D54"/>
    <mergeCell ref="C55:D55"/>
    <mergeCell ref="C47:D47"/>
    <mergeCell ref="C48:D48"/>
    <mergeCell ref="C49:D49"/>
    <mergeCell ref="C50:D50"/>
    <mergeCell ref="C51:D51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25:D25"/>
    <mergeCell ref="G4:I4"/>
    <mergeCell ref="C16:D16"/>
    <mergeCell ref="C17:D17"/>
    <mergeCell ref="C18:D18"/>
    <mergeCell ref="G11:H11"/>
    <mergeCell ref="G12:H12"/>
    <mergeCell ref="G13:H13"/>
    <mergeCell ref="G14:H14"/>
    <mergeCell ref="G15:H15"/>
    <mergeCell ref="G16:H16"/>
    <mergeCell ref="G17:H17"/>
    <mergeCell ref="G18:H18"/>
    <mergeCell ref="I16:K16"/>
    <mergeCell ref="I17:K17"/>
    <mergeCell ref="I18:K18"/>
    <mergeCell ref="B7:C7"/>
    <mergeCell ref="F7:J7"/>
    <mergeCell ref="A8:K9"/>
    <mergeCell ref="C68:D68"/>
    <mergeCell ref="C69:D69"/>
    <mergeCell ref="C70:D70"/>
    <mergeCell ref="C71:D71"/>
    <mergeCell ref="C72:D72"/>
    <mergeCell ref="I51:K51"/>
    <mergeCell ref="I52:K52"/>
    <mergeCell ref="I53:K53"/>
    <mergeCell ref="I54:K54"/>
    <mergeCell ref="C52:D52"/>
    <mergeCell ref="I58:K58"/>
    <mergeCell ref="C64:D64"/>
    <mergeCell ref="C65:D65"/>
    <mergeCell ref="C66:D66"/>
    <mergeCell ref="C56:D56"/>
    <mergeCell ref="C57:D57"/>
    <mergeCell ref="C58:D58"/>
    <mergeCell ref="C59:D59"/>
    <mergeCell ref="C60:D60"/>
    <mergeCell ref="C61:D61"/>
    <mergeCell ref="E57:F57"/>
    <mergeCell ref="E58:F58"/>
    <mergeCell ref="E59:F59"/>
    <mergeCell ref="E51:F51"/>
    <mergeCell ref="C67:D67"/>
    <mergeCell ref="E41:F41"/>
    <mergeCell ref="E47:F47"/>
    <mergeCell ref="E48:F48"/>
    <mergeCell ref="E49:F49"/>
    <mergeCell ref="E50:F50"/>
    <mergeCell ref="E52:F52"/>
    <mergeCell ref="E53:F53"/>
    <mergeCell ref="E54:F54"/>
    <mergeCell ref="E55:F55"/>
    <mergeCell ref="E60:F60"/>
    <mergeCell ref="E61:F61"/>
    <mergeCell ref="E62:F62"/>
    <mergeCell ref="E63:F63"/>
    <mergeCell ref="E64:F64"/>
    <mergeCell ref="E65:F65"/>
    <mergeCell ref="C62:D62"/>
    <mergeCell ref="E66:F66"/>
    <mergeCell ref="E67:F67"/>
    <mergeCell ref="C63:D63"/>
    <mergeCell ref="E56:F56"/>
    <mergeCell ref="C26:D26"/>
    <mergeCell ref="C27:D27"/>
    <mergeCell ref="C28:D28"/>
    <mergeCell ref="C29:D29"/>
    <mergeCell ref="C30:D30"/>
    <mergeCell ref="C31:D31"/>
    <mergeCell ref="C32:D32"/>
    <mergeCell ref="C33:D33"/>
    <mergeCell ref="I35:K35"/>
    <mergeCell ref="C34:D34"/>
    <mergeCell ref="C35:D35"/>
    <mergeCell ref="I36:K36"/>
    <mergeCell ref="I37:K37"/>
    <mergeCell ref="I38:K38"/>
    <mergeCell ref="I27:K27"/>
    <mergeCell ref="I28:K28"/>
    <mergeCell ref="I29:K29"/>
    <mergeCell ref="I30:K30"/>
    <mergeCell ref="I24:K24"/>
    <mergeCell ref="I25:K25"/>
    <mergeCell ref="I26:K26"/>
    <mergeCell ref="I31:K31"/>
    <mergeCell ref="I32:K32"/>
    <mergeCell ref="I33:K33"/>
    <mergeCell ref="I34:K34"/>
    <mergeCell ref="C36:D36"/>
    <mergeCell ref="C37:D37"/>
    <mergeCell ref="E31:F31"/>
    <mergeCell ref="E32:F32"/>
    <mergeCell ref="E43:F43"/>
    <mergeCell ref="E44:F44"/>
    <mergeCell ref="E45:F45"/>
    <mergeCell ref="E46:F46"/>
    <mergeCell ref="E33:F33"/>
    <mergeCell ref="E34:F34"/>
    <mergeCell ref="E35:F35"/>
    <mergeCell ref="E36:F36"/>
    <mergeCell ref="E37:F37"/>
    <mergeCell ref="E38:F38"/>
    <mergeCell ref="E39:F39"/>
    <mergeCell ref="E40:F40"/>
    <mergeCell ref="E42:F42"/>
    <mergeCell ref="I55:K55"/>
    <mergeCell ref="I56:K56"/>
    <mergeCell ref="I57:K57"/>
    <mergeCell ref="I47:K47"/>
    <mergeCell ref="I48:K48"/>
    <mergeCell ref="I49:K49"/>
    <mergeCell ref="I50:K50"/>
    <mergeCell ref="I39:K39"/>
    <mergeCell ref="I40:K40"/>
    <mergeCell ref="I43:K43"/>
    <mergeCell ref="I44:K44"/>
    <mergeCell ref="I45:K45"/>
    <mergeCell ref="I46:K46"/>
    <mergeCell ref="I41:K41"/>
    <mergeCell ref="I42:K42"/>
    <mergeCell ref="A3:K3"/>
    <mergeCell ref="A1:A2"/>
    <mergeCell ref="I23:K23"/>
    <mergeCell ref="I19:K19"/>
    <mergeCell ref="I20:K20"/>
    <mergeCell ref="I21:K21"/>
    <mergeCell ref="I22:K22"/>
    <mergeCell ref="F6:J6"/>
    <mergeCell ref="C11:D11"/>
    <mergeCell ref="E11:F11"/>
    <mergeCell ref="C12:D12"/>
    <mergeCell ref="C13:D13"/>
    <mergeCell ref="C14:D14"/>
    <mergeCell ref="C15:D15"/>
    <mergeCell ref="I11:K11"/>
    <mergeCell ref="I12:K12"/>
    <mergeCell ref="I13:K13"/>
    <mergeCell ref="I14:K14"/>
    <mergeCell ref="I15:K15"/>
    <mergeCell ref="B5:C5"/>
    <mergeCell ref="E5:F5"/>
    <mergeCell ref="H5:J5"/>
    <mergeCell ref="E10:H10"/>
    <mergeCell ref="B4:E4"/>
    <mergeCell ref="C132:D132"/>
    <mergeCell ref="E132:F132"/>
    <mergeCell ref="G132:H132"/>
    <mergeCell ref="I132:K132"/>
    <mergeCell ref="C133:D133"/>
    <mergeCell ref="E133:F133"/>
    <mergeCell ref="G133:H133"/>
    <mergeCell ref="I133:K133"/>
    <mergeCell ref="C134:D134"/>
    <mergeCell ref="E134:F134"/>
    <mergeCell ref="G134:H134"/>
    <mergeCell ref="I134:K134"/>
    <mergeCell ref="C135:D135"/>
    <mergeCell ref="E135:F135"/>
    <mergeCell ref="G135:H135"/>
    <mergeCell ref="I135:K135"/>
    <mergeCell ref="C136:D136"/>
    <mergeCell ref="E136:F136"/>
    <mergeCell ref="G136:H136"/>
    <mergeCell ref="I136:K136"/>
    <mergeCell ref="C137:D137"/>
    <mergeCell ref="E137:F137"/>
    <mergeCell ref="G137:H137"/>
    <mergeCell ref="I137:K137"/>
    <mergeCell ref="C138:D138"/>
    <mergeCell ref="E138:F138"/>
    <mergeCell ref="G138:H138"/>
    <mergeCell ref="I138:K138"/>
    <mergeCell ref="C139:D139"/>
    <mergeCell ref="E139:F139"/>
    <mergeCell ref="G139:H139"/>
    <mergeCell ref="I139:K139"/>
    <mergeCell ref="C140:D140"/>
    <mergeCell ref="E140:F140"/>
    <mergeCell ref="G140:H140"/>
    <mergeCell ref="I140:K140"/>
    <mergeCell ref="C141:D141"/>
    <mergeCell ref="E141:F141"/>
    <mergeCell ref="G141:H141"/>
    <mergeCell ref="I141:K141"/>
    <mergeCell ref="C142:D142"/>
    <mergeCell ref="E142:F142"/>
    <mergeCell ref="G142:H142"/>
    <mergeCell ref="I142:K142"/>
    <mergeCell ref="C143:D143"/>
    <mergeCell ref="E143:F143"/>
    <mergeCell ref="G143:H143"/>
    <mergeCell ref="I143:K143"/>
    <mergeCell ref="C144:D144"/>
    <mergeCell ref="E144:F144"/>
    <mergeCell ref="G144:H144"/>
    <mergeCell ref="I144:K144"/>
    <mergeCell ref="C145:D145"/>
    <mergeCell ref="E145:F145"/>
    <mergeCell ref="G145:H145"/>
    <mergeCell ref="I145:K145"/>
    <mergeCell ref="C146:D146"/>
    <mergeCell ref="E146:F146"/>
    <mergeCell ref="G146:H146"/>
    <mergeCell ref="I146:K146"/>
    <mergeCell ref="C147:D147"/>
    <mergeCell ref="E147:F147"/>
    <mergeCell ref="G147:H147"/>
    <mergeCell ref="I147:K147"/>
    <mergeCell ref="C148:D148"/>
    <mergeCell ref="E148:F148"/>
    <mergeCell ref="G148:H148"/>
    <mergeCell ref="I148:K148"/>
    <mergeCell ref="C149:D149"/>
    <mergeCell ref="E149:F149"/>
    <mergeCell ref="G149:H149"/>
    <mergeCell ref="I149:K149"/>
    <mergeCell ref="C150:D150"/>
    <mergeCell ref="E150:F150"/>
    <mergeCell ref="G150:H150"/>
    <mergeCell ref="I150:K150"/>
    <mergeCell ref="C151:D151"/>
    <mergeCell ref="E151:F151"/>
    <mergeCell ref="G151:H151"/>
    <mergeCell ref="I151:K151"/>
    <mergeCell ref="C152:D152"/>
    <mergeCell ref="E152:F152"/>
    <mergeCell ref="G152:H152"/>
    <mergeCell ref="I152:K152"/>
    <mergeCell ref="C153:D153"/>
    <mergeCell ref="E153:F153"/>
    <mergeCell ref="G153:H153"/>
    <mergeCell ref="I153:K153"/>
    <mergeCell ref="C154:D154"/>
    <mergeCell ref="E154:F154"/>
    <mergeCell ref="G154:H154"/>
    <mergeCell ref="I154:K154"/>
    <mergeCell ref="C155:D155"/>
    <mergeCell ref="E155:F155"/>
    <mergeCell ref="G155:H155"/>
    <mergeCell ref="I155:K155"/>
    <mergeCell ref="C156:D156"/>
    <mergeCell ref="E156:F156"/>
    <mergeCell ref="G156:H156"/>
    <mergeCell ref="I156:K156"/>
    <mergeCell ref="C157:D157"/>
    <mergeCell ref="E157:F157"/>
    <mergeCell ref="G157:H157"/>
    <mergeCell ref="I157:K157"/>
    <mergeCell ref="C158:D158"/>
    <mergeCell ref="E158:F158"/>
    <mergeCell ref="G158:H158"/>
    <mergeCell ref="I158:K158"/>
    <mergeCell ref="C159:D159"/>
    <mergeCell ref="E159:F159"/>
    <mergeCell ref="G159:H159"/>
    <mergeCell ref="I159:K159"/>
    <mergeCell ref="C160:D160"/>
    <mergeCell ref="E160:F160"/>
    <mergeCell ref="G160:H160"/>
    <mergeCell ref="I160:K160"/>
    <mergeCell ref="C161:D161"/>
    <mergeCell ref="E161:F161"/>
    <mergeCell ref="G161:H161"/>
    <mergeCell ref="I161:K161"/>
    <mergeCell ref="C162:D162"/>
    <mergeCell ref="E162:F162"/>
    <mergeCell ref="G162:H162"/>
    <mergeCell ref="I162:K162"/>
    <mergeCell ref="C163:D163"/>
    <mergeCell ref="E163:F163"/>
    <mergeCell ref="G163:H163"/>
    <mergeCell ref="I163:K163"/>
    <mergeCell ref="C164:D164"/>
    <mergeCell ref="E164:F164"/>
    <mergeCell ref="G164:H164"/>
    <mergeCell ref="I164:K164"/>
    <mergeCell ref="C165:D165"/>
    <mergeCell ref="E165:F165"/>
    <mergeCell ref="G165:H165"/>
    <mergeCell ref="I165:K165"/>
    <mergeCell ref="C166:D166"/>
    <mergeCell ref="E166:F166"/>
    <mergeCell ref="G166:H166"/>
    <mergeCell ref="I166:K166"/>
    <mergeCell ref="C167:D167"/>
    <mergeCell ref="E167:F167"/>
    <mergeCell ref="G167:H167"/>
    <mergeCell ref="I167:K167"/>
    <mergeCell ref="C168:D168"/>
    <mergeCell ref="E168:F168"/>
    <mergeCell ref="G168:H168"/>
    <mergeCell ref="I168:K168"/>
    <mergeCell ref="C169:D169"/>
    <mergeCell ref="E169:F169"/>
    <mergeCell ref="G169:H169"/>
    <mergeCell ref="I169:K169"/>
    <mergeCell ref="C170:D170"/>
    <mergeCell ref="E170:F170"/>
    <mergeCell ref="G170:H170"/>
    <mergeCell ref="I170:K170"/>
    <mergeCell ref="C171:D171"/>
    <mergeCell ref="E171:F171"/>
    <mergeCell ref="G171:H171"/>
    <mergeCell ref="I171:K171"/>
    <mergeCell ref="C172:D172"/>
    <mergeCell ref="E172:F172"/>
    <mergeCell ref="G172:H172"/>
    <mergeCell ref="I172:K172"/>
    <mergeCell ref="C173:D173"/>
    <mergeCell ref="E173:F173"/>
    <mergeCell ref="G173:H173"/>
    <mergeCell ref="I173:K173"/>
    <mergeCell ref="C174:D174"/>
    <mergeCell ref="E174:F174"/>
    <mergeCell ref="G174:H174"/>
    <mergeCell ref="I174:K174"/>
    <mergeCell ref="C175:D175"/>
    <mergeCell ref="E175:F175"/>
    <mergeCell ref="G175:H175"/>
    <mergeCell ref="I175:K175"/>
    <mergeCell ref="C176:D176"/>
    <mergeCell ref="E176:F176"/>
    <mergeCell ref="G176:H176"/>
    <mergeCell ref="I176:K176"/>
    <mergeCell ref="C177:D177"/>
    <mergeCell ref="E177:F177"/>
    <mergeCell ref="G177:H177"/>
    <mergeCell ref="I177:K177"/>
    <mergeCell ref="C178:D178"/>
    <mergeCell ref="E178:F178"/>
    <mergeCell ref="G178:H178"/>
    <mergeCell ref="I178:K178"/>
    <mergeCell ref="C179:D179"/>
    <mergeCell ref="E179:F179"/>
    <mergeCell ref="G179:H179"/>
    <mergeCell ref="I179:K179"/>
    <mergeCell ref="G180:H180"/>
    <mergeCell ref="I180:K180"/>
    <mergeCell ref="C181:D181"/>
    <mergeCell ref="E181:F181"/>
    <mergeCell ref="G181:H181"/>
    <mergeCell ref="I181:K181"/>
    <mergeCell ref="C182:D182"/>
    <mergeCell ref="E182:F182"/>
    <mergeCell ref="G182:H182"/>
    <mergeCell ref="I182:K182"/>
    <mergeCell ref="C191:D191"/>
    <mergeCell ref="E191:F191"/>
    <mergeCell ref="G191:H191"/>
    <mergeCell ref="I191:K191"/>
    <mergeCell ref="C186:D186"/>
    <mergeCell ref="E186:F186"/>
    <mergeCell ref="G186:H186"/>
    <mergeCell ref="I186:K186"/>
    <mergeCell ref="C187:D187"/>
    <mergeCell ref="E187:F187"/>
    <mergeCell ref="G187:H187"/>
    <mergeCell ref="I187:K187"/>
    <mergeCell ref="C188:D188"/>
    <mergeCell ref="E188:F188"/>
    <mergeCell ref="G188:H188"/>
    <mergeCell ref="I188:K188"/>
    <mergeCell ref="B1:K1"/>
    <mergeCell ref="B2:K2"/>
    <mergeCell ref="C189:D189"/>
    <mergeCell ref="E189:F189"/>
    <mergeCell ref="G189:H189"/>
    <mergeCell ref="I189:K189"/>
    <mergeCell ref="C190:D190"/>
    <mergeCell ref="E190:F190"/>
    <mergeCell ref="G190:H190"/>
    <mergeCell ref="I190:K190"/>
    <mergeCell ref="C183:D183"/>
    <mergeCell ref="E183:F183"/>
    <mergeCell ref="G183:H183"/>
    <mergeCell ref="I183:K183"/>
    <mergeCell ref="C184:D184"/>
    <mergeCell ref="E184:F184"/>
    <mergeCell ref="G184:H184"/>
    <mergeCell ref="I184:K184"/>
    <mergeCell ref="C185:D185"/>
    <mergeCell ref="E185:F185"/>
    <mergeCell ref="G185:H185"/>
    <mergeCell ref="I185:K185"/>
    <mergeCell ref="C180:D180"/>
    <mergeCell ref="E180:F180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4"/>
  <sheetViews>
    <sheetView workbookViewId="0">
      <selection sqref="A1:J1"/>
    </sheetView>
  </sheetViews>
  <sheetFormatPr defaultRowHeight="18.75"/>
  <cols>
    <col min="1" max="1" width="18.75" customWidth="1"/>
    <col min="2" max="2" width="16.25" style="6" bestFit="1" customWidth="1"/>
    <col min="3" max="3" width="6.875" customWidth="1"/>
    <col min="4" max="4" width="3.125" customWidth="1"/>
    <col min="5" max="5" width="5.625" customWidth="1"/>
    <col min="6" max="6" width="6.875" customWidth="1"/>
    <col min="7" max="7" width="3.125" customWidth="1"/>
    <col min="8" max="8" width="5.625" customWidth="1"/>
    <col min="9" max="9" width="6.875" customWidth="1"/>
    <col min="10" max="10" width="3.125" customWidth="1"/>
    <col min="11" max="11" width="13.125" customWidth="1"/>
    <col min="12" max="12" width="13.25" customWidth="1"/>
  </cols>
  <sheetData>
    <row r="1" spans="1:11" ht="50.25" customHeight="1">
      <c r="A1" s="81" t="s">
        <v>33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ht="29.25" customHeight="1">
      <c r="A2" s="8" t="s">
        <v>26</v>
      </c>
      <c r="B2" s="71">
        <f>入力用!J4</f>
        <v>1.4750000000000001</v>
      </c>
      <c r="C2" s="72"/>
      <c r="D2" s="9" t="s">
        <v>22</v>
      </c>
    </row>
    <row r="3" spans="1:11" ht="29.25" customHeight="1">
      <c r="A3" s="8" t="s">
        <v>17</v>
      </c>
      <c r="B3" s="71">
        <f>入力用!F6</f>
        <v>1.4750000000000001</v>
      </c>
      <c r="C3" s="72"/>
      <c r="D3" s="9" t="s">
        <v>18</v>
      </c>
    </row>
    <row r="4" spans="1:11" ht="29.25" customHeight="1">
      <c r="A4" s="8" t="s">
        <v>15</v>
      </c>
      <c r="B4" s="78">
        <f>入力用!B4</f>
        <v>4000000</v>
      </c>
      <c r="C4" s="78"/>
      <c r="D4" s="78"/>
      <c r="E4" s="27"/>
    </row>
    <row r="5" spans="1:11" ht="29.25" customHeight="1">
      <c r="A5" s="8" t="s">
        <v>16</v>
      </c>
      <c r="B5" s="79">
        <f>IF((4000000/B4)&gt;=1,1,4000000/B4)</f>
        <v>1</v>
      </c>
      <c r="C5" s="79"/>
      <c r="D5" s="79"/>
      <c r="E5" s="28"/>
      <c r="F5" s="29"/>
      <c r="G5" s="29"/>
      <c r="H5" s="29"/>
      <c r="I5" s="29"/>
      <c r="J5" s="29"/>
    </row>
    <row r="6" spans="1:11" s="14" customFormat="1" ht="30" customHeight="1">
      <c r="A6" s="12" t="s">
        <v>19</v>
      </c>
      <c r="B6" s="13" t="s">
        <v>29</v>
      </c>
      <c r="C6" s="73">
        <f ca="1">SUM(OFFSET(入力用!G12,入力用!B7,,12,1))</f>
        <v>56295.833333333328</v>
      </c>
      <c r="D6" s="74"/>
      <c r="E6" s="13" t="s">
        <v>20</v>
      </c>
      <c r="F6" s="75">
        <f ca="1">SUM(OFFSET(入力用!G24,入力用!B7,,12,1))</f>
        <v>50395.833333333299</v>
      </c>
      <c r="G6" s="76"/>
      <c r="H6" s="13" t="s">
        <v>21</v>
      </c>
      <c r="I6" s="77">
        <f ca="1">SUM(OFFSET(入力用!G36,入力用!B7,,12,1))</f>
        <v>44495.833333333263</v>
      </c>
      <c r="J6" s="77"/>
    </row>
    <row r="7" spans="1:11" s="14" customFormat="1" ht="42.75" customHeight="1">
      <c r="A7" s="30" t="s">
        <v>35</v>
      </c>
      <c r="B7" s="32" t="s">
        <v>29</v>
      </c>
      <c r="C7" s="66">
        <f ca="1">ROUNDDOWN(IF($B$2&gt;=$B$3,C6*$B$5,C6*$B$2/$B$3*$B$5),-2)</f>
        <v>56200</v>
      </c>
      <c r="D7" s="67"/>
      <c r="E7" s="32" t="s">
        <v>20</v>
      </c>
      <c r="F7" s="66">
        <f ca="1">ROUNDDOWN(IF($B$2&gt;=$B$3,F6*$B$5,F6*$B$2/$B$3*$B$5),-2)</f>
        <v>50300</v>
      </c>
      <c r="G7" s="67"/>
      <c r="H7" s="32" t="s">
        <v>21</v>
      </c>
      <c r="I7" s="66">
        <f ca="1">ROUNDDOWN(IF($B$2&gt;=$B$3,I6*$B$5,I6*$B$2/$B$3*$B$5),-2)</f>
        <v>44400</v>
      </c>
      <c r="J7" s="67"/>
    </row>
    <row r="8" spans="1:11" s="14" customFormat="1" ht="44.25" customHeight="1">
      <c r="A8" s="31" t="s">
        <v>36</v>
      </c>
      <c r="B8" s="33" t="s">
        <v>29</v>
      </c>
      <c r="C8" s="68">
        <f ca="1">ROUNDDOWN(IF($B$2&gt;=$B$3,C6*$B$5,C6*$B$2/$B$3*$B$5)*1/2,-2)</f>
        <v>28100</v>
      </c>
      <c r="D8" s="69"/>
      <c r="E8" s="33" t="s">
        <v>20</v>
      </c>
      <c r="F8" s="68">
        <f ca="1">ROUNDDOWN(IF($B$2&gt;=$B$3,F6*$B$5,F6*$B$2/$B$3*$B$5)*1/2,-2)</f>
        <v>25100</v>
      </c>
      <c r="G8" s="69"/>
      <c r="H8" s="33" t="s">
        <v>21</v>
      </c>
      <c r="I8" s="70">
        <f ca="1">ROUNDDOWN(IF($B$2&gt;=$B$3,I6*$B$5,I6*$B$2/$B$3*$B$5)*1/2,-2)</f>
        <v>22200</v>
      </c>
      <c r="J8" s="70"/>
      <c r="K8" s="25"/>
    </row>
    <row r="9" spans="1:11">
      <c r="B9" s="7"/>
    </row>
    <row r="10" spans="1:11" ht="14.25" customHeight="1">
      <c r="A10" s="80" t="s">
        <v>31</v>
      </c>
      <c r="B10" s="80"/>
      <c r="C10" s="80"/>
      <c r="D10" s="80"/>
      <c r="E10" s="80"/>
      <c r="F10" s="80"/>
      <c r="G10" s="80"/>
      <c r="H10" s="80"/>
      <c r="I10" s="80"/>
      <c r="J10" s="80"/>
    </row>
    <row r="11" spans="1:11" ht="14.25" customHeight="1">
      <c r="A11" s="80"/>
      <c r="B11" s="80"/>
      <c r="C11" s="80"/>
      <c r="D11" s="80"/>
      <c r="E11" s="80"/>
      <c r="F11" s="80"/>
      <c r="G11" s="80"/>
      <c r="H11" s="80"/>
      <c r="I11" s="80"/>
      <c r="J11" s="80"/>
    </row>
    <row r="12" spans="1:11" ht="14.25" customHeight="1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spans="1:11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spans="1:11">
      <c r="A14" s="80"/>
      <c r="B14" s="80"/>
      <c r="C14" s="80"/>
      <c r="D14" s="80"/>
      <c r="E14" s="80"/>
      <c r="F14" s="80"/>
      <c r="G14" s="80"/>
      <c r="H14" s="80"/>
      <c r="I14" s="80"/>
      <c r="J14" s="80"/>
    </row>
  </sheetData>
  <sheetProtection algorithmName="SHA-512" hashValue="0tbipbKOPM5r+Cye3aG/E2OyUJaA1NnPrgyDmDOfM608fcP6dNisWs2D2xa6xuOPRij7aYmDpX/4y8NhEJcFOw==" saltValue="QDpzSWHWQXBzRkMJXSBccg==" spinCount="100000" sheet="1" objects="1" scenarios="1" selectLockedCells="1"/>
  <mergeCells count="15">
    <mergeCell ref="B2:C2"/>
    <mergeCell ref="A10:J14"/>
    <mergeCell ref="A1:J1"/>
    <mergeCell ref="B3:C3"/>
    <mergeCell ref="C6:D6"/>
    <mergeCell ref="F6:G6"/>
    <mergeCell ref="I6:J6"/>
    <mergeCell ref="B4:D4"/>
    <mergeCell ref="B5:D5"/>
    <mergeCell ref="C7:D7"/>
    <mergeCell ref="F7:G7"/>
    <mergeCell ref="I7:J7"/>
    <mergeCell ref="C8:D8"/>
    <mergeCell ref="F8:G8"/>
    <mergeCell ref="I8:J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</vt:lpstr>
      <vt:lpstr>利子補給見込額（自動計算）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農林振興課代表</dc:creator>
  <cp:lastModifiedBy>四井 裕二</cp:lastModifiedBy>
  <cp:lastPrinted>2021-03-24T06:22:07Z</cp:lastPrinted>
  <dcterms:created xsi:type="dcterms:W3CDTF">2020-12-03T08:34:24Z</dcterms:created>
  <dcterms:modified xsi:type="dcterms:W3CDTF">2021-03-25T12:18:38Z</dcterms:modified>
</cp:coreProperties>
</file>